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iLena\Documents\Retiro\MDPI\finais1\17-04-24\"/>
    </mc:Choice>
  </mc:AlternateContent>
  <bookViews>
    <workbookView xWindow="0" yWindow="0" windowWidth="23040" windowHeight="8496"/>
  </bookViews>
  <sheets>
    <sheet name="MD_Pos-Grad_Previa" sheetId="2" r:id="rId1"/>
    <sheet name="Sheet1" sheetId="1" r:id="rId2"/>
  </sheets>
  <externalReferences>
    <externalReference r:id="rId3"/>
  </externalReferences>
  <definedNames>
    <definedName name="_xlnm.Print_Area" localSheetId="0">'MD_Pos-Grad_Previa'!$A$1:$E$275</definedName>
    <definedName name="_xlnm.Print_Titles" localSheetId="0">'MD_Pos-Grad_Previa'!$1:$1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7" i="2" l="1"/>
  <c r="F266" i="2"/>
  <c r="F265" i="2"/>
  <c r="F261" i="2"/>
  <c r="F260" i="2"/>
  <c r="F262" i="2"/>
  <c r="F192" i="2" l="1"/>
  <c r="F177" i="2" l="1"/>
  <c r="F176" i="2"/>
  <c r="F174" i="2" s="1"/>
  <c r="F143" i="2" l="1"/>
  <c r="F275" i="2" l="1"/>
  <c r="F274" i="2" s="1"/>
  <c r="F273" i="2"/>
  <c r="F272" i="2"/>
  <c r="F271" i="2"/>
  <c r="F256" i="2"/>
  <c r="F255" i="2"/>
  <c r="F252" i="2"/>
  <c r="F251" i="2"/>
  <c r="F248" i="2"/>
  <c r="F247" i="2"/>
  <c r="F246" i="2"/>
  <c r="F245" i="2"/>
  <c r="F242" i="2"/>
  <c r="F241" i="2"/>
  <c r="F239" i="2"/>
  <c r="F238" i="2"/>
  <c r="F237" i="2"/>
  <c r="F236" i="2"/>
  <c r="F235" i="2"/>
  <c r="F234" i="2"/>
  <c r="F231" i="2"/>
  <c r="F230" i="2"/>
  <c r="F229" i="2"/>
  <c r="F228" i="2"/>
  <c r="F227" i="2"/>
  <c r="F226" i="2"/>
  <c r="F223" i="2"/>
  <c r="F222" i="2"/>
  <c r="F221" i="2"/>
  <c r="F220" i="2"/>
  <c r="F219" i="2"/>
  <c r="F216" i="2"/>
  <c r="F215" i="2"/>
  <c r="F214" i="2"/>
  <c r="F213" i="2"/>
  <c r="F212" i="2"/>
  <c r="F211" i="2"/>
  <c r="F210" i="2"/>
  <c r="F209" i="2"/>
  <c r="F208" i="2"/>
  <c r="F205" i="2"/>
  <c r="F204" i="2"/>
  <c r="F203" i="2"/>
  <c r="F202" i="2"/>
  <c r="F201" i="2"/>
  <c r="F200" i="2"/>
  <c r="F199" i="2"/>
  <c r="F198" i="2"/>
  <c r="F197" i="2"/>
  <c r="F196" i="2"/>
  <c r="F195" i="2"/>
  <c r="F194" i="2"/>
  <c r="F190" i="2"/>
  <c r="F189" i="2"/>
  <c r="F186" i="2"/>
  <c r="F185" i="2"/>
  <c r="F182" i="2"/>
  <c r="F181" i="2"/>
  <c r="F180" i="2"/>
  <c r="F173" i="2"/>
  <c r="F172" i="2"/>
  <c r="F168" i="2"/>
  <c r="F167" i="2"/>
  <c r="F165" i="2" s="1"/>
  <c r="F164" i="2"/>
  <c r="F163" i="2"/>
  <c r="F162" i="2"/>
  <c r="F158" i="2"/>
  <c r="F157" i="2"/>
  <c r="F154" i="2"/>
  <c r="F153" i="2"/>
  <c r="F150" i="2"/>
  <c r="F148" i="2" s="1"/>
  <c r="F147" i="2"/>
  <c r="F146" i="2"/>
  <c r="F144" i="2"/>
  <c r="F142" i="2"/>
  <c r="F141" i="2"/>
  <c r="F139" i="2"/>
  <c r="F138" i="2"/>
  <c r="F137" i="2"/>
  <c r="F133" i="2"/>
  <c r="F132" i="2"/>
  <c r="F131" i="2"/>
  <c r="F130" i="2"/>
  <c r="F129" i="2"/>
  <c r="F126" i="2"/>
  <c r="F125" i="2"/>
  <c r="F124" i="2"/>
  <c r="F123" i="2"/>
  <c r="F121" i="2"/>
  <c r="F117" i="2"/>
  <c r="F116" i="2"/>
  <c r="F115" i="2"/>
  <c r="F112" i="2"/>
  <c r="F111" i="2"/>
  <c r="F110" i="2"/>
  <c r="F109" i="2"/>
  <c r="F108" i="2"/>
  <c r="F105" i="2"/>
  <c r="F104" i="2"/>
  <c r="F103" i="2"/>
  <c r="F102" i="2"/>
  <c r="F101" i="2"/>
  <c r="F100" i="2"/>
  <c r="F97" i="2"/>
  <c r="F96" i="2"/>
  <c r="F95" i="2"/>
  <c r="F94" i="2"/>
  <c r="F93" i="2"/>
  <c r="F90" i="2"/>
  <c r="F89" i="2"/>
  <c r="F87" i="2"/>
  <c r="F86" i="2"/>
  <c r="F85" i="2"/>
  <c r="F82" i="2"/>
  <c r="F81" i="2"/>
  <c r="F80" i="2"/>
  <c r="F79" i="2"/>
  <c r="F78" i="2"/>
  <c r="F77" i="2"/>
  <c r="F76" i="2"/>
  <c r="F75" i="2"/>
  <c r="F74" i="2"/>
  <c r="F70" i="2"/>
  <c r="F69" i="2"/>
  <c r="F68" i="2"/>
  <c r="F67" i="2"/>
  <c r="F66" i="2"/>
  <c r="F65" i="2"/>
  <c r="F62" i="2"/>
  <c r="F61" i="2"/>
  <c r="F59" i="2"/>
  <c r="F58" i="2"/>
  <c r="F55" i="2"/>
  <c r="F54" i="2"/>
  <c r="F51" i="2"/>
  <c r="F50" i="2"/>
  <c r="F49" i="2"/>
  <c r="F48" i="2"/>
  <c r="F45" i="2"/>
  <c r="F44" i="2"/>
  <c r="F43" i="2"/>
  <c r="F42" i="2"/>
  <c r="F40" i="2"/>
  <c r="F39" i="2"/>
  <c r="F38" i="2"/>
  <c r="F37" i="2"/>
  <c r="F34" i="2"/>
  <c r="F33" i="2"/>
  <c r="F32" i="2"/>
  <c r="F31" i="2"/>
  <c r="F30" i="2"/>
  <c r="F29" i="2"/>
  <c r="F25" i="2"/>
  <c r="F24" i="2"/>
  <c r="F21" i="2"/>
  <c r="F20" i="2"/>
  <c r="F19" i="2"/>
  <c r="F18" i="2"/>
  <c r="F15" i="2"/>
  <c r="F14" i="2"/>
  <c r="F13" i="2"/>
  <c r="F11" i="2"/>
  <c r="F10" i="2"/>
  <c r="F9" i="2"/>
  <c r="F8" i="2"/>
  <c r="G1" i="2"/>
  <c r="F258" i="2" l="1"/>
  <c r="F249" i="2"/>
  <c r="F187" i="2"/>
  <c r="F170" i="2"/>
  <c r="F169" i="2" s="1"/>
  <c r="F56" i="2"/>
  <c r="F22" i="2"/>
  <c r="F224" i="2"/>
  <c r="F135" i="2"/>
  <c r="F63" i="2"/>
  <c r="F119" i="2"/>
  <c r="F118" i="2" s="1"/>
  <c r="I8" i="2" s="1"/>
  <c r="F113" i="2"/>
  <c r="F91" i="2"/>
  <c r="F160" i="2"/>
  <c r="F159" i="2" s="1"/>
  <c r="I10" i="2" s="1"/>
  <c r="F52" i="2"/>
  <c r="F72" i="2"/>
  <c r="F98" i="2"/>
  <c r="F71" i="2" s="1"/>
  <c r="F232" i="2"/>
  <c r="F183" i="2"/>
  <c r="F151" i="2"/>
  <c r="F217" i="2"/>
  <c r="F46" i="2"/>
  <c r="F269" i="2"/>
  <c r="F268" i="2" s="1"/>
  <c r="I14" i="2" s="1"/>
  <c r="F155" i="2"/>
  <c r="F127" i="2"/>
  <c r="F5" i="2"/>
  <c r="F16" i="2"/>
  <c r="F4" i="2" s="1"/>
  <c r="F83" i="2"/>
  <c r="F35" i="2"/>
  <c r="F27" i="2"/>
  <c r="F106" i="2"/>
  <c r="F206" i="2"/>
  <c r="F263" i="2"/>
  <c r="F178" i="2"/>
  <c r="F253" i="2"/>
  <c r="F243" i="2"/>
  <c r="F191" i="2" l="1"/>
  <c r="I12" i="2" s="1"/>
  <c r="F134" i="2"/>
  <c r="I9" i="2" s="1"/>
  <c r="F257" i="2"/>
  <c r="I11" i="2"/>
  <c r="F26" i="2"/>
  <c r="I6" i="2" s="1"/>
  <c r="I7" i="2"/>
  <c r="I5" i="2"/>
  <c r="I13" i="2" l="1"/>
  <c r="I15" i="2" s="1"/>
  <c r="F3" i="2"/>
  <c r="G3" i="2" s="1"/>
  <c r="C1" i="2" s="1"/>
  <c r="E1" i="2"/>
</calcChain>
</file>

<file path=xl/sharedStrings.xml><?xml version="1.0" encoding="utf-8"?>
<sst xmlns="http://schemas.openxmlformats.org/spreadsheetml/2006/main" count="295" uniqueCount="273">
  <si>
    <t>RESULTADO FINAL</t>
  </si>
  <si>
    <t>Peso</t>
  </si>
  <si>
    <t>Avaliação          (S;N; ou N.A )</t>
  </si>
  <si>
    <t>Evidências</t>
  </si>
  <si>
    <t>Comentários</t>
  </si>
  <si>
    <t>Pontuação</t>
  </si>
  <si>
    <t xml:space="preserve">Dimensões </t>
  </si>
  <si>
    <t>Pontos</t>
  </si>
  <si>
    <t>1.1 A missão da Unidade Orgânica (UO) deve ser explícita, pública e relacionada com as estratégias de desenvolvimento institucional e sócio-económicas do país</t>
  </si>
  <si>
    <r>
      <rPr>
        <b/>
        <sz val="11"/>
        <color theme="1"/>
        <rFont val="Book Antiqua"/>
        <family val="1"/>
      </rPr>
      <t>Dimensão 1:</t>
    </r>
    <r>
      <rPr>
        <sz val="11"/>
        <color theme="1"/>
        <rFont val="Book Antiqua"/>
        <family val="1"/>
      </rPr>
      <t xml:space="preserve"> Missão e Política Institucional</t>
    </r>
  </si>
  <si>
    <t>Indicador</t>
  </si>
  <si>
    <t xml:space="preserve"> </t>
  </si>
  <si>
    <r>
      <rPr>
        <b/>
        <sz val="11"/>
        <color theme="1"/>
        <rFont val="Book Antiqua"/>
        <family val="1"/>
      </rPr>
      <t xml:space="preserve">Dimensão 2: </t>
    </r>
    <r>
      <rPr>
        <sz val="11"/>
        <color theme="1"/>
        <rFont val="Book Antiqua"/>
        <family val="1"/>
      </rPr>
      <t>Organização e Gestão</t>
    </r>
  </si>
  <si>
    <t>Verifique se:</t>
  </si>
  <si>
    <r>
      <rPr>
        <b/>
        <sz val="11"/>
        <color theme="1"/>
        <rFont val="Book Antiqua"/>
        <family val="1"/>
      </rPr>
      <t>Dimensão 3:</t>
    </r>
    <r>
      <rPr>
        <sz val="11"/>
        <color theme="1"/>
        <rFont val="Book Antiqua"/>
        <family val="1"/>
      </rPr>
      <t xml:space="preserve"> Currículo e materiais instrucionais </t>
    </r>
  </si>
  <si>
    <t>1.1.1 Existe missão da UO aprovada pelo órgão máximo da IES.</t>
  </si>
  <si>
    <r>
      <rPr>
        <b/>
        <sz val="11"/>
        <color theme="1"/>
        <rFont val="Book Antiqua"/>
        <family val="1"/>
      </rPr>
      <t>Dimensão 4</t>
    </r>
    <r>
      <rPr>
        <sz val="11"/>
        <color theme="1"/>
        <rFont val="Book Antiqua"/>
        <family val="1"/>
      </rPr>
      <t xml:space="preserve">: Corpo docente </t>
    </r>
  </si>
  <si>
    <t>1.1.2 A missão da UO está em consonância com os domínios do conhecimento.</t>
  </si>
  <si>
    <r>
      <rPr>
        <b/>
        <sz val="11"/>
        <color theme="1"/>
        <rFont val="Book Antiqua"/>
        <family val="1"/>
      </rPr>
      <t>Dimensão 5:</t>
    </r>
    <r>
      <rPr>
        <sz val="11"/>
        <color theme="1"/>
        <rFont val="Book Antiqua"/>
        <family val="1"/>
      </rPr>
      <t xml:space="preserve"> Corpo discente </t>
    </r>
  </si>
  <si>
    <t>1.1.3 A missão expressa as intenções fundamentais da UO.</t>
  </si>
  <si>
    <r>
      <rPr>
        <b/>
        <sz val="11"/>
        <color theme="1"/>
        <rFont val="Book Antiqua"/>
        <family val="1"/>
      </rPr>
      <t>Dimensão 6:</t>
    </r>
    <r>
      <rPr>
        <sz val="11"/>
        <color theme="1"/>
        <rFont val="Book Antiqua"/>
        <family val="1"/>
      </rPr>
      <t xml:space="preserve"> Corpo Técnico e Administrativo (CTA) </t>
    </r>
  </si>
  <si>
    <r>
      <rPr>
        <b/>
        <sz val="11"/>
        <color theme="1"/>
        <rFont val="Book Antiqua"/>
        <family val="1"/>
      </rPr>
      <t>Dimensão 7:</t>
    </r>
    <r>
      <rPr>
        <sz val="11"/>
        <color theme="1"/>
        <rFont val="Book Antiqua"/>
        <family val="1"/>
      </rPr>
      <t xml:space="preserve"> Investigação e Inovação </t>
    </r>
  </si>
  <si>
    <t>Verifique se a missão se encontra divulgada</t>
  </si>
  <si>
    <r>
      <rPr>
        <b/>
        <sz val="11"/>
        <color theme="1"/>
        <rFont val="Book Antiqua"/>
        <family val="1"/>
      </rPr>
      <t>Dimensão 8:</t>
    </r>
    <r>
      <rPr>
        <sz val="11"/>
        <color theme="1"/>
        <rFont val="Book Antiqua"/>
        <family val="1"/>
      </rPr>
      <t xml:space="preserve"> Instalações e infra-estruturas tecnológicas </t>
    </r>
  </si>
  <si>
    <t>1.1.5 Na página WEB.</t>
  </si>
  <si>
    <r>
      <rPr>
        <b/>
        <sz val="11"/>
        <color theme="1"/>
        <rFont val="Book Antiqua"/>
        <family val="1"/>
      </rPr>
      <t>Dimensão 9:</t>
    </r>
    <r>
      <rPr>
        <sz val="11"/>
        <color theme="1"/>
        <rFont val="Book Antiqua"/>
        <family val="1"/>
      </rPr>
      <t xml:space="preserve"> Extensão Universitária, Empregabilidade e Empreendedorismo Estudantil </t>
    </r>
  </si>
  <si>
    <t>1.1.6 No programa curricular.</t>
  </si>
  <si>
    <r>
      <rPr>
        <b/>
        <sz val="11"/>
        <color theme="1"/>
        <rFont val="Book Antiqua"/>
        <family val="1"/>
      </rPr>
      <t>Dimensão 10:</t>
    </r>
    <r>
      <rPr>
        <sz val="11"/>
        <color theme="1"/>
        <rFont val="Book Antiqua"/>
        <family val="1"/>
      </rPr>
      <t xml:space="preserve"> Internacionalização, Cooperação e Mobilidade</t>
    </r>
  </si>
  <si>
    <t>1.1.7 Em locais públicos.</t>
  </si>
  <si>
    <t xml:space="preserve">Total </t>
  </si>
  <si>
    <t>1.2 Os objectivos gerais da UO devem estar claramente definidos, articulados com a missão e alinhados com as necessidades do sector profissional a que servem</t>
  </si>
  <si>
    <t>1.2.1 Estão definidos.</t>
  </si>
  <si>
    <t xml:space="preserve">1.2.2 Estão alinhados com o sector profissional a que servem. </t>
  </si>
  <si>
    <t>1.2.3 Se articulam com a missão da UO.</t>
  </si>
  <si>
    <t>1.3 A Missão e visão da UO devem estar em consonância com a política institucional</t>
  </si>
  <si>
    <t xml:space="preserve">1.3.1 A UO possui plano de actividades alinhado ao plano estratégico da IES. </t>
  </si>
  <si>
    <t>1.3.2 Existem planos de monitoria da execução do plano estratégico.</t>
  </si>
  <si>
    <t>2.1 A UO deve garantir uma gestão participativa e transparente do curso</t>
  </si>
  <si>
    <t>Verifique se existe:</t>
  </si>
  <si>
    <t xml:space="preserve">  </t>
  </si>
  <si>
    <t>2.1.1 Uma estrutura organizacional e funcional da UO.</t>
  </si>
  <si>
    <t xml:space="preserve">2.1.2 Um responsável do curso. </t>
  </si>
  <si>
    <t>2.1.3 Um gestor do programa de EaD.</t>
  </si>
  <si>
    <t>2.1.6 Uma comissão científica/conselho científico do curso/UO</t>
  </si>
  <si>
    <t>2.2 A UO deve possuir recursos necessários para cumprir com os requisitos dos processos de ensino-aprendizagem, investigação científica e actividades afins relativas ao curso e sistema de garantia da qualidade académica e administrativa</t>
  </si>
  <si>
    <t>Verifique se existe(m):</t>
  </si>
  <si>
    <t>2.2.1 Planos de actividade e orçamento.</t>
  </si>
  <si>
    <t>2.2.2 Procedimentos administrativos legais para a execução do orçamento.</t>
  </si>
  <si>
    <t xml:space="preserve">2.2.3 Diversidade de fontes de financiamento. </t>
  </si>
  <si>
    <t xml:space="preserve">2.2.4 Protocolos de cooperação. </t>
  </si>
  <si>
    <t>Verifique se existem linhas orçamentais distribuídas pelas seguintes rubricas:</t>
  </si>
  <si>
    <t>2.2.5 Processo de ensino-aprendizagem.</t>
  </si>
  <si>
    <t>2.2.6 Investigação científica e extensão.</t>
  </si>
  <si>
    <t xml:space="preserve">2.2.7 Garantia da qualidade. </t>
  </si>
  <si>
    <t>2.2.8 Formação (docentes, tutores, investigadores e CTA).</t>
  </si>
  <si>
    <t>2.3 A UO deve ter descrições das tarefas/funções e responsabilidades do pessoal de direcção, docente e técnico-administrativo do curso e/ou programa.</t>
  </si>
  <si>
    <t>As descrições de tarefas/funções são baseadas nos estatutos e regulamento para:</t>
  </si>
  <si>
    <t>2.3.1 A direcção;</t>
  </si>
  <si>
    <t>2.3.2 Os docentes;</t>
  </si>
  <si>
    <t>2.3.3 O CTA;</t>
  </si>
  <si>
    <t>2.3.4 O responsável pelo registo académico.</t>
  </si>
  <si>
    <t>2.4 A UO deve possuir políticas nacionais para a promoção da equidade de género e diversidade em relação ao curso</t>
  </si>
  <si>
    <t xml:space="preserve">2.4.1 A UO possui documentação referente a políticas nacionais para a promoção da equidade de género. </t>
  </si>
  <si>
    <t>2.4.2 Existe uma estratégia de implementação das políticas nacionais para a promoção da equidade de género.</t>
  </si>
  <si>
    <t>2.5 A UO deve possuir um plano de formação e sistema de avaliação de desempenho do pessoal docente, tutores, investigadores e CTA afectos ao curso</t>
  </si>
  <si>
    <t>Verifique se existe um plano de formação para o pessoal:</t>
  </si>
  <si>
    <t>2.5.1 Docentes, tutores e/ou investigadores</t>
  </si>
  <si>
    <t>2. 5.2 CTA.</t>
  </si>
  <si>
    <t>Verifique se existe um sistema de avaliação de desempenho aprovado para o pessoal:</t>
  </si>
  <si>
    <t>2.5.3 Docentes, tutores e/ou investigadores</t>
  </si>
  <si>
    <t>2.5.4 CTA.</t>
  </si>
  <si>
    <t>2.6 A UO deve possuir mecanismos e procedimentos de gestão e garantia da qualidade, incluindo a partilha de resultados da auto-avaliação do curso</t>
  </si>
  <si>
    <t>2.6.1 Unidade Interna de Garantia de Qualidade (UIGaQ) implantada e funcional.</t>
  </si>
  <si>
    <t xml:space="preserve">2.6.2 Comissão de auto-avaliação do curso. </t>
  </si>
  <si>
    <t>2.6.3 Procedimentos/normas/manual de auto-avaliação</t>
  </si>
  <si>
    <t xml:space="preserve">2.6.4 Procedimentos e instrumentos para a recolha de informação e avaliação periódica do curso. </t>
  </si>
  <si>
    <t>2.6.5 Mecanismos de discussão e utilização dos resultados da auto-avaliação do curso na definição do plano de melhoria.</t>
  </si>
  <si>
    <t>2.6.6 Um sistema organizado de gestão de evidências da qualidade.</t>
  </si>
  <si>
    <t>3.1.1 Quadro Curricular (ou equivalente) da instituição definido e aprovado.</t>
  </si>
  <si>
    <t>3.1.2 Correspondência entre o conteúdo curricular e as diferentes etapas do curso.</t>
  </si>
  <si>
    <t>3.1.3 Alinhamento entre objectivos/competências definidas para o curso e a missão da UO.</t>
  </si>
  <si>
    <t>3.1.5 O perfil do graduado é relevante para satisfazer as necessidades do mercado de trabalho.</t>
  </si>
  <si>
    <t>3.1.6 A duração do curso está definida em conformidade com a legislação em vigor no país.</t>
  </si>
  <si>
    <t>3.1.7 O número total de créditos do curso está definido em conformidade com a legislação em vigor no país.</t>
  </si>
  <si>
    <t>3.2 O conteúdo do currículo deve ser relevante e garantir o desenvolvimento de competências nas áreas de investigação científica, extensão e práticas profissionais, ajustado às exigências da sociedade</t>
  </si>
  <si>
    <t xml:space="preserve">3.2.1 Alinhamento da componente curricular e o perfil do pós-graduado descrito no QUANQES. </t>
  </si>
  <si>
    <t>3.2.2 Referências bibliográficas recomendadas e actualizadas.</t>
  </si>
  <si>
    <t>Verifique se no processo do desenho curricular ocorreu o envolvimento ou auscultação de:</t>
  </si>
  <si>
    <t>3.2.5 Empregadores.</t>
  </si>
  <si>
    <t>3.3 Os métodos de ensino-aprendizagem e de avaliação dos estudantes devem ser consistentes e coerentes com o modelo pedagógico adoptado</t>
  </si>
  <si>
    <t>3.3.1 Existe alinhamento entre os métodos de ensino-aprendizagem e os objectivos do curso.</t>
  </si>
  <si>
    <t>3.3.2 A estratégia de ensino-aprendizagem está centrada no estudante.</t>
  </si>
  <si>
    <t>3.3.4 Existe distribuição proporção entre horas de aulas teóricas, práticas/laboratoriais, seminários, trabalhos em grupo e outros.</t>
  </si>
  <si>
    <t>3.3.5 Existe coerência entre os objectivos do curso, o perfil do graduado e as modalidades de culminação do curso.</t>
  </si>
  <si>
    <r>
      <t xml:space="preserve">3.4 Os materiais instrucionais devem estar adequados à modalidade de ensino </t>
    </r>
    <r>
      <rPr>
        <b/>
        <sz val="12"/>
        <rFont val="Times New Roman"/>
        <family val="1"/>
      </rPr>
      <t xml:space="preserve"> </t>
    </r>
    <r>
      <rPr>
        <b/>
        <sz val="12"/>
        <color theme="1"/>
        <rFont val="Times New Roman"/>
        <family val="1"/>
      </rPr>
      <t>à distância</t>
    </r>
  </si>
  <si>
    <t>3.4.1 Existe material instrucional desenvolvido para a modalidade.</t>
  </si>
  <si>
    <t>3.4.2 Existe roteiro de produção de material definido e aprovado.</t>
  </si>
  <si>
    <t>3.4.3 O material abrange todas as temáticas das disciplinas e está bem redigido, formatado e propõe aos estudantes um percurso de aprendizagem.</t>
  </si>
  <si>
    <t>3.4.4 O tipo de material é de acordo com o modelo pedagógico definido e aprovado.</t>
  </si>
  <si>
    <t xml:space="preserve">3.4.5 Existe um mecanismo de distribuição de material instrucional. </t>
  </si>
  <si>
    <t>3.4.6 O material instrucional reflecte o currículo do curso.</t>
  </si>
  <si>
    <t>3.5 O sistema de avaliação de estudantes implementado no curso deve ser eficaz e conhecido pela comunidade académica</t>
  </si>
  <si>
    <t>Verifique se existem:</t>
  </si>
  <si>
    <t>3.5.1 Regulamento de avaliação dos estudantes.</t>
  </si>
  <si>
    <t xml:space="preserve"> 3.5.2 Mecanismos seguros de registo e documentação dos dados de avaliação para garantir a credibilidade dos resultados.</t>
  </si>
  <si>
    <t xml:space="preserve">3.5.3 Mecanismos anti-plágio. </t>
  </si>
  <si>
    <r>
      <t>3.5.4 Plataformas de monitoria, (controlo/</t>
    </r>
    <r>
      <rPr>
        <i/>
        <sz val="12"/>
        <color theme="1"/>
        <rFont val="Times New Roman"/>
        <family val="1"/>
      </rPr>
      <t>feedback</t>
    </r>
    <r>
      <rPr>
        <sz val="12"/>
        <color theme="1"/>
        <rFont val="Times New Roman"/>
        <family val="1"/>
      </rPr>
      <t>) dos resultados de avaliação.</t>
    </r>
  </si>
  <si>
    <r>
      <t>3.5.5 Mecanismos de monitoria e apoios apropriados para a melhoria do processo de ensino-aprendizagem</t>
    </r>
    <r>
      <rPr>
        <i/>
        <sz val="12"/>
        <color theme="1"/>
        <rFont val="Times New Roman"/>
        <family val="1"/>
      </rPr>
      <t xml:space="preserve"> online.</t>
    </r>
  </si>
  <si>
    <t xml:space="preserve">3.6.1 Parcerias nacionais estabelecidas no âmbito da implementação do currículo do curso. </t>
  </si>
  <si>
    <t>3.6.2 Parcerias internacionais estabelecidas no âmbito da implementação do currículo do curso.</t>
  </si>
  <si>
    <t>3.6.3 O programa de estudo contempla estágio ou outras formas de aquisição de habilidades práticas.</t>
  </si>
  <si>
    <t>4.1 O curso deve ter um corpo docente qualificado em número suficiente para funcionar efectivamente</t>
  </si>
  <si>
    <t xml:space="preserve">4.1.1 Uma lista de todos os docentes e tutores com as respectivas qualificações académicas e regime de contratação. </t>
  </si>
  <si>
    <t>4.1.3 Docentes com especialidade na área da disciplina que leccionam.</t>
  </si>
  <si>
    <t>4.1.4 O corpo docente com formação psicopedagógica.</t>
  </si>
  <si>
    <t>Verifique se existem relativamente ao corpo docente:</t>
  </si>
  <si>
    <t>5.2. A UO deve ter critérios e procedimentos claros de admissão e que respeitam políticas de equidade</t>
  </si>
  <si>
    <t>5.2.1 Procedimentos de admissão do corpo discente ao curso.</t>
  </si>
  <si>
    <t>5.2.2 Políticas ou estratégias de admissão de estudantes que garantam a equidade</t>
  </si>
  <si>
    <t xml:space="preserve">5.3. A UO deve possuir sistemas de divulgação dos requisitos e resultados de admissão para o curso </t>
  </si>
  <si>
    <t>Verifique se o número de admissões ao curso e/ou programa corresponde às vagas estabelecidas no edital:</t>
  </si>
  <si>
    <t>5.3.2 Para o período laboral/Pós-laboral.</t>
  </si>
  <si>
    <t>5.3.3. Para a modalidade à distância.</t>
  </si>
  <si>
    <t>5.4. A UO deve possuir um Sistema de registo documental dos estudantes</t>
  </si>
  <si>
    <t xml:space="preserve"> Verifique se existe(m):</t>
  </si>
  <si>
    <t>5.4.1. Um sistema de registo académico digital</t>
  </si>
  <si>
    <t>5.5. A UO deve ter estruturas e medidas de apoio e acompanhamento de estudantes</t>
  </si>
  <si>
    <t>5.6. A UO deve ter política de retenção de estudantes</t>
  </si>
  <si>
    <t>Verifique se existem</t>
  </si>
  <si>
    <t>5.6.1. Procedimentos de recuperação de estudantes.</t>
  </si>
  <si>
    <t xml:space="preserve">Dimensão 6: Corpo Técnico e Administrativo (CTA) </t>
  </si>
  <si>
    <t>6.1 A UO deve ter um CTA qualificado e/ou especializado a funcionar efectivamente</t>
  </si>
  <si>
    <t>Verifique se existem documentos no processo individual do CTA:</t>
  </si>
  <si>
    <t xml:space="preserve">6.1.1.  CV. </t>
  </si>
  <si>
    <t>6.1.2. Certificado de habilitações.</t>
  </si>
  <si>
    <t>6.1.3. Certificados e/ou diplomas de cursos de aperfeiçoamento profissional.</t>
  </si>
  <si>
    <t>Existem procedimentos claros de gestão do desempenho do CTA</t>
  </si>
  <si>
    <t>6.2.1. Regulamentos ou estatutos da carreira do CTA.</t>
  </si>
  <si>
    <t>6.2.2. Sistema de avaliação do desempenho.</t>
  </si>
  <si>
    <t>7.1 A UO deve possuir políticas e linhas de investigação e de inovação</t>
  </si>
  <si>
    <t>7.1.1 Políticas de investigação e inovação.</t>
  </si>
  <si>
    <t>7.1.2 Linhas de investigação e inovação.</t>
  </si>
  <si>
    <t xml:space="preserve">Verifique se existem instrumentos de monitoria e avaliação das actividades de investigação e inovação para: </t>
  </si>
  <si>
    <t>Verifique se existem incentivos à produção científica para:</t>
  </si>
  <si>
    <t>8.1 A UO deve possuir instalações físicas e espaços virtuais necessários ao cumprimento dos objectivos de aprendizagem do curso</t>
  </si>
  <si>
    <t>8.1.1. Centros de Recursos para EaD correspondentes à demanda</t>
  </si>
  <si>
    <t>8.1.2 Sala multiuso (reuniões, formações, vídeos conferências e outros eventos).</t>
  </si>
  <si>
    <t>8.1.4 Sala de informática que corresponda à demanda.</t>
  </si>
  <si>
    <t>8.1.5 Sala/gabinete de docentes.</t>
  </si>
  <si>
    <t>8.1.6 Área administrativa (secretaria, finanças, registo académico e outros).</t>
  </si>
  <si>
    <t>8.1.7 Gabinete de gestão/garantia da qualidade.</t>
  </si>
  <si>
    <t>8.1.10 Facilidade para pessoas com necessidades especiais (rampa, corrimão, sinalizadores, entre outros)</t>
  </si>
  <si>
    <t>8.2 A UO deve ter equipamentos e serviços de apoio para o curso funcionar efectivamente</t>
  </si>
  <si>
    <t>Verifique se existem e se estão a funcionar:</t>
  </si>
  <si>
    <t>8.2.3 Computadores para uso nas áreas académica e administrativa da UO.</t>
  </si>
  <si>
    <t>8.2.4 Internet (operacional) na UO.</t>
  </si>
  <si>
    <r>
      <t>8.2.6 Infra-estruturas tecnológicas e sistemas de gestão de informação</t>
    </r>
    <r>
      <rPr>
        <i/>
        <sz val="12"/>
        <color theme="1"/>
        <rFont val="Times New Roman"/>
        <family val="1"/>
      </rPr>
      <t xml:space="preserve"> (backup)</t>
    </r>
    <r>
      <rPr>
        <sz val="12"/>
        <color theme="1"/>
        <rFont val="Times New Roman"/>
        <family val="1"/>
      </rPr>
      <t>.</t>
    </r>
  </si>
  <si>
    <t xml:space="preserve">    </t>
  </si>
  <si>
    <t>Verifique se as salas de aulas:</t>
  </si>
  <si>
    <t>8.3.1 Correspondem à demanda.</t>
  </si>
  <si>
    <t>8.3.2 Têm protecção contra raios solares/distracção e ventilação adequada  (janelas de rede, ar-condicionado ou ventoinhas adequadas ao tamanho da sala).</t>
  </si>
  <si>
    <t>8.3.3 Possuem número suficiente de cadeiras para docentes e estudantes (uma por pessoa).</t>
  </si>
  <si>
    <t>8.3.5 Possuem quadro convencional ou moderno.</t>
  </si>
  <si>
    <t xml:space="preserve">Verifique se: </t>
  </si>
  <si>
    <t>8.4.2 A ventilação do laboratório é adequada (janelas de rede, ar-condicionado ou ventoinhas adequadas ao tamanho).</t>
  </si>
  <si>
    <t>8.4.3 O espaço é adequado (no mínimo 12 estudantes agrupados em 3). No caso de laboratórios virtuais, que as licenças atendam às necessidades do curso.</t>
  </si>
  <si>
    <t>8.4.4 Existe quadro convencional ou moderno.</t>
  </si>
  <si>
    <t>8.4.5 Existem consumíveis, reagentes e equipamentos em quantidade suficiente e armazenados de forma segura.</t>
  </si>
  <si>
    <t>8.4.6 Existe equipamento de protecção individual.</t>
  </si>
  <si>
    <t xml:space="preserve">8.5 A UO deve possuir biblioteca devidamente apetrechada e organizada </t>
  </si>
  <si>
    <t xml:space="preserve">8.5.1 Biblioteca (física e virtual) organizada e equipada com recursos adequados para o número de estudantes e docentes </t>
  </si>
  <si>
    <t>8.5.2 Ventilação adequada (janelas de rede, ar-condicionado ou ventoinhas).</t>
  </si>
  <si>
    <t>8.5.4 Mesas e cadeiras para leitura e estudo.</t>
  </si>
  <si>
    <t>8.5.5 Um sistema operacional de registo e catalogação de material bibliográfico.</t>
  </si>
  <si>
    <t>8.5.6 Pelo menos 3 exemplares da obra de referência de cada disciplina ou módulo nuclear.</t>
  </si>
  <si>
    <t>Verifique se existe um sistema funcional de:</t>
  </si>
  <si>
    <t>8.5.7 Registo de livros para leitura interna e empréstimo.</t>
  </si>
  <si>
    <t>8.5.8 Regulamento de uso da biblioteca.</t>
  </si>
  <si>
    <t>8.6 A UO deve possuir casas de banho adequadas e limpas para uso dos docentes, estudantes e CTA</t>
  </si>
  <si>
    <t>Verifique se existem casas de banho suficientes e limpas para:</t>
  </si>
  <si>
    <t>8.6.1 Mulheres.</t>
  </si>
  <si>
    <t xml:space="preserve">8.6.2 Homens. </t>
  </si>
  <si>
    <t>8.6.3 Recipiente com saco impermeável para lixo em todas as casas de banho.</t>
  </si>
  <si>
    <t>8.6.4 Casas de banho adaptadas para pessoas com necessidades especiais.</t>
  </si>
  <si>
    <t>8.7 A UO deve implementar a política de gestão patrimonial</t>
  </si>
  <si>
    <t>8.7.1 Plano de manutenção de infra-estruturas físicas e virtuais.</t>
  </si>
  <si>
    <t>8.7.2. Plano de segurança cibernética.</t>
  </si>
  <si>
    <t>8.8 A UO deve ter condições adequadas de segurança, higiene e saúde</t>
  </si>
  <si>
    <t>Verifique se a UO possui:</t>
  </si>
  <si>
    <t>8.8.1 Espaços com iluminação adequada (salas de aulas, bibliotecas, laboratórios etc.)</t>
  </si>
  <si>
    <t>8.8.2 Sinalização das saídas de emergência.</t>
  </si>
  <si>
    <t xml:space="preserve">Dimensão 9: Extensão Universitária, Empregabilidade e Empreendedorismo Estudantil </t>
  </si>
  <si>
    <t>9.1.1 Contratos e/ou memorandos de prestação de serviços à sociedade.</t>
  </si>
  <si>
    <t>9.1.2 Planos internos de extensão.</t>
  </si>
  <si>
    <t>9.1.7 Fontes de financiamento para actividades de extensão</t>
  </si>
  <si>
    <t>10.1.3. A UO tem memorandos e acordos de cooperação internacional.</t>
  </si>
  <si>
    <t>10.2.1. A UO tem memorandos e acordos de cooperação com instituições nacionais.</t>
  </si>
  <si>
    <t>Verifique se os objectivos gerais da UO:</t>
  </si>
  <si>
    <t xml:space="preserve">3.1 O currículo deve ter uma estrutura legalmente estabelecida, de acordo com o Quadro Curricular (ou equivalente) aplicável </t>
  </si>
  <si>
    <t>3.1.4 O perfil do graduado está definido de acordo com o Quadro Curricular  (ou equivalente) da instituição.</t>
  </si>
  <si>
    <t>3.3.3 Estão previstos métodos interactivos de aprendizagem de acordo com a(s) modalidade(s).</t>
  </si>
  <si>
    <t xml:space="preserve">3.6 A UO deve possuir parcerias nacionais e internacionais estabelecidas no âmbito da preparação para implementação do curso </t>
  </si>
  <si>
    <t>3.2.3 O conteúdo do currículo orienta-se para o desenvolvimento das competências relevantes à prática profissional.</t>
  </si>
  <si>
    <t>5.1.1 Número de vagas relativas ao curso e/ou programa.</t>
  </si>
  <si>
    <t>5.1.2 Número de vagas distribuídas em modalidade e regimes.</t>
  </si>
  <si>
    <t xml:space="preserve">5.3.1 Prevê-se que a divulgação dos requisitos e resultados de admissão para o curso seja feita através de website/redes sociais/ media (rádio, jornal ou televisão), guiões e/ou panfletos. </t>
  </si>
  <si>
    <t>5.6.2. Procedimentos de promoção da permanência de estudantes.</t>
  </si>
  <si>
    <t>6.2 A UO deve possuir políticas procedimentos de gestão do desempenho do CTA</t>
  </si>
  <si>
    <r>
      <t xml:space="preserve">8.1.11 Plataformas adequadas para o processo de ensino e aprendizagem </t>
    </r>
    <r>
      <rPr>
        <i/>
        <sz val="12"/>
        <rFont val="Times New Roman"/>
        <family val="1"/>
      </rPr>
      <t>online.</t>
    </r>
  </si>
  <si>
    <t>8.2.2 Computadores na sala de informática.</t>
  </si>
  <si>
    <r>
      <t xml:space="preserve">8.2.5 </t>
    </r>
    <r>
      <rPr>
        <i/>
        <sz val="12"/>
        <color theme="1"/>
        <rFont val="Times New Roman"/>
        <family val="1"/>
      </rPr>
      <t>Data-show</t>
    </r>
    <r>
      <rPr>
        <sz val="12"/>
        <color theme="1"/>
        <rFont val="Times New Roman"/>
        <family val="1"/>
      </rPr>
      <t xml:space="preserve"> disponível para aulas.</t>
    </r>
  </si>
  <si>
    <r>
      <t xml:space="preserve">8.2.7 Acesso </t>
    </r>
    <r>
      <rPr>
        <i/>
        <sz val="12"/>
        <color theme="1"/>
        <rFont val="Times New Roman"/>
        <family val="1"/>
      </rPr>
      <t>online</t>
    </r>
    <r>
      <rPr>
        <sz val="12"/>
        <color theme="1"/>
        <rFont val="Times New Roman"/>
        <family val="1"/>
      </rPr>
      <t xml:space="preserve"> à informação académica do estudante.</t>
    </r>
  </si>
  <si>
    <t>8.2.9 Recipiente para lixo classificado segundo normas de reciclagem.</t>
  </si>
  <si>
    <t>8.3.4 Dispõem de espaço adequado e flexível para actividades em grupo (com dimensões de 7m x 6m para 30 estudantes).</t>
  </si>
  <si>
    <t>8.5.3 Armários ou prateleiras suficientes e seguros para arrumar e organizar os livros por areas temática.</t>
  </si>
  <si>
    <t>9.2.2 Memorandos de entendimento/convénios/protocolos com instituições empregadoras.</t>
  </si>
  <si>
    <t>9.2.3 Memorandos de entendimento/convénios/protocolos com empresas para estágio profissional.</t>
  </si>
  <si>
    <t xml:space="preserve">10.1. A UO deve ter políticas para a promoção da internacionalização </t>
  </si>
  <si>
    <t>10.2. A UO deve ter políticas para promoção da cooperação e mobilidade nacional</t>
  </si>
  <si>
    <t>4.2 A UO deve possuir e implementar uma política de recrutamento, selecção, enquadramento e progressão na carreira adequada para as necessidades de docência, investigação, extensão e inovação educacional</t>
  </si>
  <si>
    <t>4.2.1 Procedimentos de recrutamento e selecção que garantam a equidade de género.</t>
  </si>
  <si>
    <t>4.2.2 Planos de formação académica.</t>
  </si>
  <si>
    <r>
      <t xml:space="preserve">4.2.3 Planos de formação e capacitação dos docentes e tutores para uso das TICs e para a condução de processos de ensino e aprendizagem </t>
    </r>
    <r>
      <rPr>
        <i/>
        <sz val="12"/>
        <color theme="1"/>
        <rFont val="Times New Roman"/>
        <family val="1"/>
      </rPr>
      <t>online.</t>
    </r>
    <r>
      <rPr>
        <sz val="12"/>
        <color theme="1"/>
        <rFont val="Times New Roman"/>
        <family val="1"/>
      </rPr>
      <t xml:space="preserve"> </t>
    </r>
  </si>
  <si>
    <t>4.2.4 O corpo docente e tutores possuem formação em inovação educacional.</t>
  </si>
  <si>
    <t>4.2.5 Planos e procedimentos de enquadramento, promoção e progressão na carreira.</t>
  </si>
  <si>
    <t>5.1 A UO deve garantir a existência de informação sobre vagas e sua distribuição por modalidades e regimes</t>
  </si>
  <si>
    <t xml:space="preserve">Dimensão 4: Corpo Docente </t>
  </si>
  <si>
    <t xml:space="preserve">3.2.4 Ordens/Associações profissionais. </t>
  </si>
  <si>
    <t>3.1.9 Existem mecanismos que garantem o cumprimento da carga horária no processo de ensino e aprendizagem em EaD.</t>
  </si>
  <si>
    <t>3.1.8 Distribuição de créditos para as componentes nuclear, complementar e opcional.</t>
  </si>
  <si>
    <t>Dimensão 3: Currículo e Materiais Instrucionais</t>
  </si>
  <si>
    <t>Dimensão 2: Organização e Gestão</t>
  </si>
  <si>
    <t>1.2.4 Estão articulados com os objectivos do curso.</t>
  </si>
  <si>
    <t>Dimensão 1: Missão e Política Institucional</t>
  </si>
  <si>
    <t>1.1.4 A missão da UO se articula com a estratégia de desenvolvimento de algum sector específico do país.</t>
  </si>
  <si>
    <t>2.1.5 Um gestor de atendimento e apoio aos estudantes.</t>
  </si>
  <si>
    <t>8.2.1 Computadores para consulta na biblioteca (2-5 PCs).</t>
  </si>
  <si>
    <r>
      <t xml:space="preserve">8.2.8 Estrutura de apoio técnico ao processo de ensino-aprendizagem </t>
    </r>
    <r>
      <rPr>
        <i/>
        <sz val="12"/>
        <color theme="1"/>
        <rFont val="Times New Roman"/>
        <family val="1"/>
      </rPr>
      <t>online</t>
    </r>
    <r>
      <rPr>
        <sz val="12"/>
        <color theme="1"/>
        <rFont val="Times New Roman"/>
        <family val="1"/>
      </rPr>
      <t>.</t>
    </r>
  </si>
  <si>
    <t>10.1.1. Politica para a promoção da mobilidade de docentes/tutores, investigadores e CTA.</t>
  </si>
  <si>
    <t>10.1.2. Politica para a promoção da mobilidade de estudantes.</t>
  </si>
  <si>
    <t>2.1.4 Um gestor de materiais de estudo (aquisição, desenvolvimento, produção, distribuição, etc).</t>
  </si>
  <si>
    <t>Verifique se o corpo docente possui qualificações académicas que satisfazem os requisitos definidos na legislação</t>
  </si>
  <si>
    <t xml:space="preserve">7.3 A UO deve possuir recursos financeiros, logísticos e humanos suficientes para as actividades de investigação e inovação </t>
  </si>
  <si>
    <t>7.3.1 Financiamento específico para as actividades de investigação e inovação.</t>
  </si>
  <si>
    <t>7.3.2. Recursos logísticos para as actividades de investigação e inovação.</t>
  </si>
  <si>
    <t>7.3.3 Mobilização de fundos para as actividades de investigação e inovação.</t>
  </si>
  <si>
    <t>7.4 A UO deve assegurar a monitoria das actividades de investigação e inovação</t>
  </si>
  <si>
    <t>7.4.1 Estudantes.</t>
  </si>
  <si>
    <t>7.4.2 Docentes/investigadores/tutores e CTA</t>
  </si>
  <si>
    <t>7.5 A UO deve promover a investigação e inovação</t>
  </si>
  <si>
    <t>7.5.1 Docentes/investigadores/tutores e CTA.</t>
  </si>
  <si>
    <t>7.5.2 Estudantes.</t>
  </si>
  <si>
    <t>5.5.2 Serviços de apoio financeiro.</t>
  </si>
  <si>
    <t>8.1.12 Reprografia funcional.</t>
  </si>
  <si>
    <r>
      <t>8.4.1. A UO possui laboratório/campo de práticas equipado de acordo com o curso.</t>
    </r>
    <r>
      <rPr>
        <b/>
        <sz val="12"/>
        <color rgb="FFFF0000"/>
        <rFont val="Times New Roman"/>
        <family val="1"/>
      </rPr>
      <t xml:space="preserve"> </t>
    </r>
  </si>
  <si>
    <t>9.2.1 Regulamento de incubação empresarial.</t>
  </si>
  <si>
    <t xml:space="preserve">Dimensão 5: Corpo Discente </t>
  </si>
  <si>
    <t>5.5.1 Serviços de apoio e acompanhamento académico (para a modalidade EaD verifique se o curso prevê a capacitação inicial dos estudantes).</t>
  </si>
  <si>
    <t>7.2.1 O curso prevê a dissertação/tese como forma de culminação dos estudos.</t>
  </si>
  <si>
    <t>7.2.2 Existem publicações do corpo docente e investigadores em revistas ciêntificas com aprovação em processos de revisão de pares, nos ultimos 3 anos.</t>
  </si>
  <si>
    <t xml:space="preserve">7.2 A UO deve garantir a producao cientifica, a publicação dos resultados da investigação e promover a interdisciplinaridade. </t>
  </si>
  <si>
    <t>Dimensão 7: Investigação e Inovação</t>
  </si>
  <si>
    <t xml:space="preserve">4.1.2 Grau académico de Doutor. </t>
  </si>
  <si>
    <t xml:space="preserve">8.1.3  Oficina/atelier devidamente equipada de acordo com o curso. </t>
  </si>
  <si>
    <t xml:space="preserve">8.1.9 Espaços de lazer suficientes e funcionais. </t>
  </si>
  <si>
    <t>9.1 A UO deve implementar políticas de prestação de serviços e actividades de extensão.</t>
  </si>
  <si>
    <r>
      <t xml:space="preserve">9.2 A UO deve possuir políticas para a promoção da empregabilidade e empreendedorismo dos estudantes </t>
    </r>
    <r>
      <rPr>
        <b/>
        <sz val="12"/>
        <color rgb="FFFF0000"/>
        <rFont val="Times New Roman"/>
        <family val="1"/>
      </rPr>
      <t/>
    </r>
  </si>
  <si>
    <t xml:space="preserve">8.3 A UO deve ter salas de aula devidamente equipadas. </t>
  </si>
  <si>
    <t xml:space="preserve">8.4 A UO deve ter laboratórios devidamente equipados para as actividades práticas. </t>
  </si>
  <si>
    <r>
      <t xml:space="preserve">4.1.5 O corpo docente tem formação em EaD que satisfaz as necessidades do processo de ensino-aprendizagem </t>
    </r>
    <r>
      <rPr>
        <i/>
        <sz val="12"/>
        <color theme="1"/>
        <rFont val="Times New Roman"/>
        <family val="1"/>
      </rPr>
      <t>online</t>
    </r>
    <r>
      <rPr>
        <sz val="12"/>
        <color theme="1"/>
        <rFont val="Times New Roman"/>
        <family val="1"/>
      </rPr>
      <t>.</t>
    </r>
  </si>
  <si>
    <r>
      <t>8.1.8 Posto para prestação de primeiros socorros devidamente equipado para apoio à comunidade académica.</t>
    </r>
    <r>
      <rPr>
        <sz val="12"/>
        <color rgb="FFFF0000"/>
        <rFont val="Times New Roman"/>
        <family val="1"/>
      </rPr>
      <t xml:space="preserve"> </t>
    </r>
  </si>
  <si>
    <t>Dimensão 10: Internacionalização, Cooperação e Mobilidade</t>
  </si>
  <si>
    <t xml:space="preserve">Dimensão 8: Instalações e Infra-estruturas Tecnológicas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</si>
</sst>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%"/>
    <numFmt numFmtId="165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Times New Roman"/>
      <family val="1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theme="1"/>
      <name val="Cambria"/>
      <family val="1"/>
    </font>
    <font>
      <sz val="11"/>
      <color theme="1"/>
      <name val="Book Antiqua"/>
      <family val="1"/>
    </font>
    <font>
      <b/>
      <sz val="11"/>
      <color theme="1"/>
      <name val="Book Antiqua"/>
      <family val="1"/>
    </font>
    <font>
      <sz val="12"/>
      <color theme="1"/>
      <name val="Times New Roman"/>
      <family val="1"/>
    </font>
    <font>
      <sz val="12"/>
      <color rgb="FFFF0000"/>
      <name val="Times New Roman"/>
      <family val="1"/>
    </font>
    <font>
      <sz val="12"/>
      <name val="Times New Roman"/>
      <family val="1"/>
    </font>
    <font>
      <sz val="11"/>
      <name val="Calibri"/>
      <family val="2"/>
      <scheme val="minor"/>
    </font>
    <font>
      <b/>
      <sz val="12"/>
      <name val="Times New Roman"/>
      <family val="1"/>
    </font>
    <font>
      <i/>
      <sz val="12"/>
      <color theme="1"/>
      <name val="Times New Roman"/>
      <family val="1"/>
    </font>
    <font>
      <b/>
      <sz val="14"/>
      <color theme="0"/>
      <name val="Calibri"/>
      <family val="2"/>
      <scheme val="minor"/>
    </font>
    <font>
      <b/>
      <sz val="12"/>
      <color rgb="FFFF0000"/>
      <name val="Times New Roman"/>
      <family val="1"/>
    </font>
    <font>
      <b/>
      <sz val="12"/>
      <color theme="0"/>
      <name val="Times New Roman"/>
      <family val="1"/>
    </font>
    <font>
      <b/>
      <sz val="11"/>
      <color theme="1"/>
      <name val="Times New Roman"/>
      <family val="1"/>
    </font>
    <font>
      <sz val="14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4"/>
      <name val="Calibri"/>
      <family val="2"/>
      <scheme val="minor"/>
    </font>
    <font>
      <sz val="11"/>
      <color theme="1"/>
      <name val="Times New Roman"/>
      <family val="1"/>
    </font>
    <font>
      <i/>
      <sz val="12"/>
      <name val="Times New Roman"/>
      <family val="1"/>
    </font>
    <font>
      <b/>
      <sz val="11"/>
      <color rgb="FFFF0000"/>
      <name val="Times New Roman"/>
      <family val="1"/>
    </font>
    <font>
      <b/>
      <sz val="11"/>
      <name val="Times New Roman"/>
      <family val="1"/>
    </font>
    <font>
      <b/>
      <sz val="14"/>
      <color theme="7" tint="-0.249977111117893"/>
      <name val="Times New Roman"/>
      <family val="1"/>
    </font>
  </fonts>
  <fills count="23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DBDBDB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gray125">
        <bgColor rgb="FFE5E5E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0CECE"/>
        <bgColor indexed="64"/>
      </patternFill>
    </fill>
    <fill>
      <patternFill patternType="solid">
        <fgColor rgb="FFDFDFD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7B7B7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0070C0"/>
        <bgColor indexed="64"/>
      </patternFill>
    </fill>
  </fills>
  <borders count="22">
    <border>
      <left/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41">
    <xf numFmtId="0" fontId="0" fillId="0" borderId="0" xfId="0"/>
    <xf numFmtId="10" fontId="0" fillId="0" borderId="0" xfId="1" applyNumberFormat="1" applyFont="1"/>
    <xf numFmtId="0" fontId="0" fillId="0" borderId="0" xfId="0" applyBorder="1"/>
    <xf numFmtId="0" fontId="0" fillId="0" borderId="0" xfId="0" applyAlignment="1">
      <alignment horizontal="center"/>
    </xf>
    <xf numFmtId="10" fontId="5" fillId="4" borderId="2" xfId="1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 wrapText="1"/>
    </xf>
    <xf numFmtId="10" fontId="4" fillId="3" borderId="5" xfId="1" applyNumberFormat="1" applyFont="1" applyFill="1" applyBorder="1" applyAlignment="1">
      <alignment horizontal="center" vertical="center"/>
    </xf>
    <xf numFmtId="0" fontId="0" fillId="0" borderId="0" xfId="0" applyFill="1" applyBorder="1"/>
    <xf numFmtId="10" fontId="5" fillId="7" borderId="1" xfId="1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10" fontId="6" fillId="4" borderId="6" xfId="1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10" fontId="10" fillId="8" borderId="1" xfId="1" applyNumberFormat="1" applyFont="1" applyFill="1" applyBorder="1" applyAlignment="1">
      <alignment vertical="center" wrapText="1"/>
    </xf>
    <xf numFmtId="0" fontId="10" fillId="0" borderId="0" xfId="0" applyFont="1" applyFill="1" applyBorder="1" applyAlignment="1">
      <alignment horizontal="center" vertical="center" wrapText="1"/>
    </xf>
    <xf numFmtId="10" fontId="10" fillId="0" borderId="7" xfId="1" applyNumberFormat="1" applyFont="1" applyBorder="1" applyAlignment="1">
      <alignment horizontal="center" vertical="center" wrapText="1"/>
    </xf>
    <xf numFmtId="10" fontId="10" fillId="0" borderId="1" xfId="1" applyNumberFormat="1" applyFont="1" applyBorder="1" applyAlignment="1">
      <alignment horizontal="center" vertical="center" wrapText="1"/>
    </xf>
    <xf numFmtId="0" fontId="10" fillId="0" borderId="0" xfId="0" applyFont="1" applyFill="1" applyBorder="1" applyAlignment="1">
      <alignment vertical="center" wrapText="1"/>
    </xf>
    <xf numFmtId="10" fontId="10" fillId="0" borderId="8" xfId="1" applyNumberFormat="1" applyFont="1" applyFill="1" applyBorder="1" applyAlignment="1">
      <alignment horizontal="center" vertical="center" wrapText="1"/>
    </xf>
    <xf numFmtId="10" fontId="6" fillId="7" borderId="5" xfId="1" applyNumberFormat="1" applyFont="1" applyFill="1" applyBorder="1" applyAlignment="1">
      <alignment horizontal="center" vertical="center" wrapText="1"/>
    </xf>
    <xf numFmtId="10" fontId="6" fillId="7" borderId="6" xfId="1" applyNumberFormat="1" applyFont="1" applyFill="1" applyBorder="1" applyAlignment="1">
      <alignment horizontal="center" vertical="center" wrapText="1"/>
    </xf>
    <xf numFmtId="10" fontId="10" fillId="8" borderId="6" xfId="0" applyNumberFormat="1" applyFont="1" applyFill="1" applyBorder="1" applyAlignment="1">
      <alignment vertical="center" wrapText="1"/>
    </xf>
    <xf numFmtId="10" fontId="4" fillId="3" borderId="1" xfId="1" applyNumberFormat="1" applyFont="1" applyFill="1" applyBorder="1" applyAlignment="1">
      <alignment horizontal="center" vertical="center" wrapText="1"/>
    </xf>
    <xf numFmtId="0" fontId="2" fillId="0" borderId="0" xfId="0" applyFont="1" applyFill="1" applyBorder="1"/>
    <xf numFmtId="10" fontId="6" fillId="7" borderId="1" xfId="1" applyNumberFormat="1" applyFont="1" applyFill="1" applyBorder="1" applyAlignment="1">
      <alignment horizontal="center" vertical="center" wrapText="1"/>
    </xf>
    <xf numFmtId="164" fontId="3" fillId="0" borderId="0" xfId="0" applyNumberFormat="1" applyFont="1" applyFill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10" fontId="10" fillId="10" borderId="9" xfId="1" applyNumberFormat="1" applyFont="1" applyFill="1" applyBorder="1" applyAlignment="1">
      <alignment vertical="center" wrapText="1"/>
    </xf>
    <xf numFmtId="9" fontId="10" fillId="0" borderId="0" xfId="1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9" fontId="11" fillId="0" borderId="0" xfId="1" applyFont="1" applyBorder="1" applyAlignment="1">
      <alignment horizontal="center" vertical="center" wrapText="1"/>
    </xf>
    <xf numFmtId="10" fontId="12" fillId="0" borderId="1" xfId="1" applyNumberFormat="1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165" fontId="0" fillId="0" borderId="0" xfId="1" applyNumberFormat="1" applyFont="1" applyAlignment="1">
      <alignment horizontal="center"/>
    </xf>
    <xf numFmtId="10" fontId="6" fillId="7" borderId="9" xfId="1" applyNumberFormat="1" applyFont="1" applyFill="1" applyBorder="1" applyAlignment="1">
      <alignment horizontal="center" vertical="center" wrapText="1"/>
    </xf>
    <xf numFmtId="10" fontId="10" fillId="10" borderId="1" xfId="1" applyNumberFormat="1" applyFont="1" applyFill="1" applyBorder="1" applyAlignment="1">
      <alignment vertical="center" wrapText="1"/>
    </xf>
    <xf numFmtId="10" fontId="10" fillId="0" borderId="8" xfId="1" applyNumberFormat="1" applyFont="1" applyBorder="1" applyAlignment="1">
      <alignment horizontal="center" vertical="center" wrapText="1"/>
    </xf>
    <xf numFmtId="10" fontId="10" fillId="10" borderId="1" xfId="0" applyNumberFormat="1" applyFont="1" applyFill="1" applyBorder="1" applyAlignment="1">
      <alignment horizontal="center" vertical="center" wrapText="1"/>
    </xf>
    <xf numFmtId="10" fontId="10" fillId="11" borderId="9" xfId="1" applyNumberFormat="1" applyFont="1" applyFill="1" applyBorder="1" applyAlignment="1">
      <alignment horizontal="center" vertical="center" wrapText="1"/>
    </xf>
    <xf numFmtId="10" fontId="4" fillId="3" borderId="1" xfId="1" applyNumberFormat="1" applyFont="1" applyFill="1" applyBorder="1" applyAlignment="1">
      <alignment horizontal="center"/>
    </xf>
    <xf numFmtId="10" fontId="6" fillId="7" borderId="1" xfId="1" applyNumberFormat="1" applyFont="1" applyFill="1" applyBorder="1" applyAlignment="1">
      <alignment horizontal="center" vertical="center"/>
    </xf>
    <xf numFmtId="0" fontId="10" fillId="0" borderId="0" xfId="0" applyFont="1" applyBorder="1" applyAlignment="1">
      <alignment vertical="center" wrapText="1"/>
    </xf>
    <xf numFmtId="10" fontId="6" fillId="7" borderId="10" xfId="1" applyNumberFormat="1" applyFont="1" applyFill="1" applyBorder="1" applyAlignment="1">
      <alignment horizontal="center" vertical="center" wrapText="1"/>
    </xf>
    <xf numFmtId="10" fontId="10" fillId="13" borderId="1" xfId="1" applyNumberFormat="1" applyFont="1" applyFill="1" applyBorder="1" applyAlignment="1">
      <alignment vertical="center" wrapText="1"/>
    </xf>
    <xf numFmtId="10" fontId="10" fillId="11" borderId="1" xfId="0" applyNumberFormat="1" applyFont="1" applyFill="1" applyBorder="1" applyAlignment="1">
      <alignment horizontal="center" vertical="center" wrapText="1"/>
    </xf>
    <xf numFmtId="10" fontId="6" fillId="7" borderId="4" xfId="1" applyNumberFormat="1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vertical="center" wrapText="1"/>
    </xf>
    <xf numFmtId="10" fontId="6" fillId="7" borderId="5" xfId="1" applyNumberFormat="1" applyFont="1" applyFill="1" applyBorder="1" applyAlignment="1">
      <alignment horizontal="center" vertical="center"/>
    </xf>
    <xf numFmtId="10" fontId="10" fillId="0" borderId="9" xfId="1" applyNumberFormat="1" applyFont="1" applyBorder="1" applyAlignment="1">
      <alignment horizontal="center" vertical="center" wrapText="1"/>
    </xf>
    <xf numFmtId="10" fontId="14" fillId="7" borderId="9" xfId="1" applyNumberFormat="1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vertical="center" wrapText="1"/>
    </xf>
    <xf numFmtId="0" fontId="16" fillId="0" borderId="0" xfId="0" applyFont="1" applyFill="1" applyBorder="1"/>
    <xf numFmtId="10" fontId="19" fillId="7" borderId="1" xfId="1" applyNumberFormat="1" applyFont="1" applyFill="1" applyBorder="1" applyAlignment="1">
      <alignment horizontal="center" vertical="center"/>
    </xf>
    <xf numFmtId="10" fontId="10" fillId="14" borderId="1" xfId="1" applyNumberFormat="1" applyFont="1" applyFill="1" applyBorder="1" applyAlignment="1">
      <alignment horizontal="center" vertical="center" wrapText="1"/>
    </xf>
    <xf numFmtId="10" fontId="10" fillId="11" borderId="1" xfId="1" applyNumberFormat="1" applyFont="1" applyFill="1" applyBorder="1" applyAlignment="1">
      <alignment vertical="center" wrapText="1"/>
    </xf>
    <xf numFmtId="0" fontId="20" fillId="0" borderId="0" xfId="0" applyFont="1" applyFill="1" applyBorder="1"/>
    <xf numFmtId="9" fontId="6" fillId="0" borderId="0" xfId="0" applyNumberFormat="1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 wrapText="1"/>
    </xf>
    <xf numFmtId="0" fontId="21" fillId="0" borderId="0" xfId="0" applyFont="1" applyFill="1" applyBorder="1" applyAlignment="1">
      <alignment vertical="center" wrapText="1"/>
    </xf>
    <xf numFmtId="10" fontId="6" fillId="7" borderId="6" xfId="1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10" fillId="0" borderId="11" xfId="0" applyFont="1" applyBorder="1" applyAlignment="1">
      <alignment vertical="center" wrapText="1"/>
    </xf>
    <xf numFmtId="0" fontId="10" fillId="0" borderId="11" xfId="0" applyFont="1" applyBorder="1" applyAlignment="1">
      <alignment horizontal="justify" vertical="center" wrapText="1"/>
    </xf>
    <xf numFmtId="10" fontId="10" fillId="15" borderId="1" xfId="1" applyNumberFormat="1" applyFont="1" applyFill="1" applyBorder="1" applyAlignment="1">
      <alignment vertical="center" wrapText="1"/>
    </xf>
    <xf numFmtId="0" fontId="22" fillId="0" borderId="0" xfId="0" applyFont="1" applyFill="1" applyBorder="1"/>
    <xf numFmtId="10" fontId="10" fillId="16" borderId="9" xfId="1" applyNumberFormat="1" applyFont="1" applyFill="1" applyBorder="1" applyAlignment="1">
      <alignment vertical="center" wrapText="1"/>
    </xf>
    <xf numFmtId="10" fontId="10" fillId="0" borderId="0" xfId="0" applyNumberFormat="1" applyFont="1" applyFill="1" applyBorder="1" applyAlignment="1">
      <alignment vertical="center" wrapText="1"/>
    </xf>
    <xf numFmtId="9" fontId="10" fillId="0" borderId="0" xfId="0" applyNumberFormat="1" applyFont="1" applyFill="1" applyBorder="1" applyAlignment="1">
      <alignment vertical="center" wrapText="1"/>
    </xf>
    <xf numFmtId="9" fontId="0" fillId="0" borderId="0" xfId="0" applyNumberFormat="1" applyBorder="1"/>
    <xf numFmtId="0" fontId="10" fillId="16" borderId="11" xfId="0" applyFont="1" applyFill="1" applyBorder="1" applyAlignment="1">
      <alignment vertical="center" wrapText="1"/>
    </xf>
    <xf numFmtId="0" fontId="10" fillId="16" borderId="11" xfId="0" applyFont="1" applyFill="1" applyBorder="1" applyAlignment="1" applyProtection="1">
      <alignment vertical="center" wrapText="1"/>
      <protection locked="0"/>
    </xf>
    <xf numFmtId="10" fontId="10" fillId="18" borderId="1" xfId="1" applyNumberFormat="1" applyFont="1" applyFill="1" applyBorder="1" applyAlignment="1">
      <alignment vertical="center" wrapText="1"/>
    </xf>
    <xf numFmtId="10" fontId="19" fillId="7" borderId="8" xfId="1" applyNumberFormat="1" applyFont="1" applyFill="1" applyBorder="1" applyAlignment="1">
      <alignment horizontal="center" vertical="center"/>
    </xf>
    <xf numFmtId="10" fontId="10" fillId="19" borderId="8" xfId="1" applyNumberFormat="1" applyFont="1" applyFill="1" applyBorder="1" applyAlignment="1">
      <alignment vertical="center" wrapText="1"/>
    </xf>
    <xf numFmtId="10" fontId="10" fillId="20" borderId="9" xfId="1" applyNumberFormat="1" applyFont="1" applyFill="1" applyBorder="1" applyAlignment="1">
      <alignment vertical="center" wrapText="1"/>
    </xf>
    <xf numFmtId="0" fontId="23" fillId="0" borderId="0" xfId="0" applyFont="1" applyFill="1" applyBorder="1" applyAlignment="1">
      <alignment vertical="center" wrapText="1"/>
    </xf>
    <xf numFmtId="10" fontId="18" fillId="3" borderId="1" xfId="1" applyNumberFormat="1" applyFont="1" applyFill="1" applyBorder="1" applyAlignment="1">
      <alignment horizontal="center" vertical="center" wrapText="1"/>
    </xf>
    <xf numFmtId="10" fontId="19" fillId="7" borderId="9" xfId="1" applyNumberFormat="1" applyFont="1" applyFill="1" applyBorder="1" applyAlignment="1">
      <alignment horizontal="center" vertical="center"/>
    </xf>
    <xf numFmtId="10" fontId="10" fillId="0" borderId="13" xfId="1" applyNumberFormat="1" applyFont="1" applyBorder="1" applyAlignment="1">
      <alignment horizontal="center" vertical="center" wrapText="1"/>
    </xf>
    <xf numFmtId="9" fontId="0" fillId="0" borderId="0" xfId="1" applyFont="1" applyAlignment="1">
      <alignment horizontal="center"/>
    </xf>
    <xf numFmtId="0" fontId="10" fillId="11" borderId="7" xfId="0" applyFont="1" applyFill="1" applyBorder="1" applyAlignment="1">
      <alignment vertical="top" wrapText="1"/>
    </xf>
    <xf numFmtId="0" fontId="0" fillId="7" borderId="0" xfId="0" applyFill="1" applyBorder="1"/>
    <xf numFmtId="0" fontId="0" fillId="7" borderId="0" xfId="0" applyFill="1" applyAlignment="1">
      <alignment horizontal="center"/>
    </xf>
    <xf numFmtId="0" fontId="0" fillId="7" borderId="0" xfId="0" applyFill="1"/>
    <xf numFmtId="10" fontId="10" fillId="21" borderId="1" xfId="1" applyNumberFormat="1" applyFont="1" applyFill="1" applyBorder="1" applyAlignment="1">
      <alignment horizontal="center" vertical="center" wrapText="1"/>
    </xf>
    <xf numFmtId="0" fontId="0" fillId="21" borderId="0" xfId="0" applyFill="1" applyBorder="1"/>
    <xf numFmtId="0" fontId="0" fillId="21" borderId="0" xfId="0" applyFill="1" applyAlignment="1">
      <alignment horizontal="center"/>
    </xf>
    <xf numFmtId="0" fontId="0" fillId="21" borderId="0" xfId="0" applyFill="1"/>
    <xf numFmtId="0" fontId="10" fillId="17" borderId="0" xfId="0" applyFont="1" applyFill="1" applyBorder="1" applyAlignment="1">
      <alignment vertical="center" wrapText="1"/>
    </xf>
    <xf numFmtId="0" fontId="10" fillId="11" borderId="9" xfId="0" applyFont="1" applyFill="1" applyBorder="1" applyAlignment="1">
      <alignment vertical="top" wrapText="1"/>
    </xf>
    <xf numFmtId="10" fontId="10" fillId="18" borderId="9" xfId="1" applyNumberFormat="1" applyFont="1" applyFill="1" applyBorder="1" applyAlignment="1">
      <alignment vertical="center" wrapText="1"/>
    </xf>
    <xf numFmtId="10" fontId="6" fillId="7" borderId="9" xfId="1" applyNumberFormat="1" applyFont="1" applyFill="1" applyBorder="1" applyAlignment="1">
      <alignment horizontal="center" vertical="center"/>
    </xf>
    <xf numFmtId="10" fontId="10" fillId="21" borderId="9" xfId="1" applyNumberFormat="1" applyFont="1" applyFill="1" applyBorder="1" applyAlignment="1">
      <alignment horizontal="center" vertical="center" wrapText="1"/>
    </xf>
    <xf numFmtId="10" fontId="10" fillId="11" borderId="9" xfId="1" applyNumberFormat="1" applyFont="1" applyFill="1" applyBorder="1" applyAlignment="1">
      <alignment vertical="center" wrapText="1"/>
    </xf>
    <xf numFmtId="0" fontId="22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10" fontId="10" fillId="12" borderId="9" xfId="1" applyNumberFormat="1" applyFont="1" applyFill="1" applyBorder="1" applyAlignment="1">
      <alignment vertical="center" wrapText="1"/>
    </xf>
    <xf numFmtId="10" fontId="10" fillId="9" borderId="9" xfId="1" applyNumberFormat="1" applyFont="1" applyFill="1" applyBorder="1" applyAlignment="1">
      <alignment horizontal="center" vertical="center" wrapText="1"/>
    </xf>
    <xf numFmtId="10" fontId="27" fillId="6" borderId="1" xfId="1" applyNumberFormat="1" applyFont="1" applyFill="1" applyBorder="1" applyAlignment="1">
      <alignment horizontal="center" vertical="center"/>
    </xf>
    <xf numFmtId="0" fontId="8" fillId="0" borderId="16" xfId="0" applyFont="1" applyBorder="1" applyAlignment="1">
      <alignment vertical="center"/>
    </xf>
    <xf numFmtId="9" fontId="8" fillId="0" borderId="17" xfId="0" applyNumberFormat="1" applyFont="1" applyBorder="1" applyAlignment="1">
      <alignment horizontal="center" vertical="center"/>
    </xf>
    <xf numFmtId="0" fontId="8" fillId="0" borderId="18" xfId="0" applyFont="1" applyBorder="1" applyAlignment="1">
      <alignment vertical="center" wrapText="1"/>
    </xf>
    <xf numFmtId="9" fontId="8" fillId="0" borderId="19" xfId="0" applyNumberFormat="1" applyFont="1" applyBorder="1" applyAlignment="1">
      <alignment horizontal="center" vertical="center" wrapText="1"/>
    </xf>
    <xf numFmtId="0" fontId="8" fillId="0" borderId="20" xfId="0" applyFont="1" applyBorder="1" applyAlignment="1">
      <alignment vertical="center" wrapText="1"/>
    </xf>
    <xf numFmtId="9" fontId="8" fillId="0" borderId="21" xfId="0" applyNumberFormat="1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/>
    </xf>
    <xf numFmtId="0" fontId="7" fillId="4" borderId="15" xfId="0" applyFont="1" applyFill="1" applyBorder="1" applyAlignment="1">
      <alignment horizontal="center"/>
    </xf>
    <xf numFmtId="10" fontId="0" fillId="22" borderId="0" xfId="1" applyNumberFormat="1" applyFont="1" applyFill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9" fillId="4" borderId="14" xfId="0" applyFont="1" applyFill="1" applyBorder="1" applyAlignment="1">
      <alignment horizontal="center" vertical="center"/>
    </xf>
    <xf numFmtId="9" fontId="9" fillId="4" borderId="15" xfId="0" applyNumberFormat="1" applyFont="1" applyFill="1" applyBorder="1" applyAlignment="1">
      <alignment horizontal="center" vertical="center"/>
    </xf>
    <xf numFmtId="10" fontId="18" fillId="3" borderId="9" xfId="1" applyNumberFormat="1" applyFont="1" applyFill="1" applyBorder="1" applyAlignment="1">
      <alignment horizontal="center" vertical="center" wrapText="1"/>
    </xf>
    <xf numFmtId="10" fontId="10" fillId="16" borderId="12" xfId="0" applyNumberFormat="1" applyFont="1" applyFill="1" applyBorder="1" applyAlignment="1">
      <alignment vertical="center" wrapText="1"/>
    </xf>
    <xf numFmtId="10" fontId="10" fillId="0" borderId="1" xfId="1" applyNumberFormat="1" applyFont="1" applyFill="1" applyBorder="1" applyAlignment="1">
      <alignment horizontal="center" vertical="center"/>
    </xf>
    <xf numFmtId="0" fontId="4" fillId="22" borderId="11" xfId="0" applyFont="1" applyFill="1" applyBorder="1" applyAlignment="1">
      <alignment horizontal="center" vertical="center"/>
    </xf>
    <xf numFmtId="9" fontId="4" fillId="22" borderId="11" xfId="1" applyFont="1" applyFill="1" applyBorder="1" applyAlignment="1">
      <alignment vertical="center"/>
    </xf>
    <xf numFmtId="10" fontId="4" fillId="22" borderId="11" xfId="1" applyNumberFormat="1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vertical="center"/>
    </xf>
    <xf numFmtId="9" fontId="5" fillId="4" borderId="11" xfId="1" applyFont="1" applyFill="1" applyBorder="1" applyAlignment="1">
      <alignment horizontal="center" vertical="center"/>
    </xf>
    <xf numFmtId="0" fontId="6" fillId="4" borderId="11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left" vertical="center"/>
    </xf>
    <xf numFmtId="9" fontId="4" fillId="3" borderId="11" xfId="1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6" fillId="7" borderId="11" xfId="0" applyFont="1" applyFill="1" applyBorder="1" applyAlignment="1">
      <alignment vertical="center" wrapText="1"/>
    </xf>
    <xf numFmtId="9" fontId="5" fillId="7" borderId="11" xfId="1" applyFont="1" applyFill="1" applyBorder="1" applyAlignment="1">
      <alignment horizontal="center" vertical="center"/>
    </xf>
    <xf numFmtId="0" fontId="5" fillId="7" borderId="11" xfId="0" applyFont="1" applyFill="1" applyBorder="1" applyAlignment="1" applyProtection="1">
      <alignment horizontal="center" vertical="center"/>
      <protection locked="0"/>
    </xf>
    <xf numFmtId="9" fontId="6" fillId="4" borderId="11" xfId="1" applyFont="1" applyFill="1" applyBorder="1" applyAlignment="1">
      <alignment horizontal="center" vertical="center" wrapText="1"/>
    </xf>
    <xf numFmtId="0" fontId="6" fillId="4" borderId="11" xfId="0" applyFont="1" applyFill="1" applyBorder="1" applyAlignment="1" applyProtection="1">
      <alignment horizontal="center" vertical="center" wrapText="1"/>
      <protection locked="0"/>
    </xf>
    <xf numFmtId="0" fontId="10" fillId="12" borderId="11" xfId="0" applyFont="1" applyFill="1" applyBorder="1" applyAlignment="1">
      <alignment vertical="center" wrapText="1"/>
    </xf>
    <xf numFmtId="9" fontId="10" fillId="12" borderId="11" xfId="1" applyFont="1" applyFill="1" applyBorder="1" applyAlignment="1">
      <alignment vertical="center" wrapText="1"/>
    </xf>
    <xf numFmtId="0" fontId="10" fillId="12" borderId="11" xfId="0" applyFont="1" applyFill="1" applyBorder="1" applyAlignment="1" applyProtection="1">
      <alignment horizontal="center" vertical="center" wrapText="1"/>
      <protection locked="0"/>
    </xf>
    <xf numFmtId="0" fontId="10" fillId="12" borderId="11" xfId="0" applyFont="1" applyFill="1" applyBorder="1" applyAlignment="1" applyProtection="1">
      <alignment vertical="center" wrapText="1"/>
      <protection locked="0"/>
    </xf>
    <xf numFmtId="9" fontId="10" fillId="0" borderId="11" xfId="1" applyFont="1" applyBorder="1" applyAlignment="1">
      <alignment horizontal="center" vertical="center" wrapText="1"/>
    </xf>
    <xf numFmtId="0" fontId="0" fillId="0" borderId="11" xfId="0" applyBorder="1" applyAlignment="1" applyProtection="1">
      <alignment horizontal="center" vertical="center"/>
      <protection locked="0"/>
    </xf>
    <xf numFmtId="0" fontId="10" fillId="0" borderId="11" xfId="0" applyFont="1" applyFill="1" applyBorder="1" applyAlignment="1">
      <alignment vertical="center" wrapText="1"/>
    </xf>
    <xf numFmtId="9" fontId="10" fillId="12" borderId="11" xfId="1" applyFont="1" applyFill="1" applyBorder="1" applyAlignment="1">
      <alignment horizontal="center" vertical="center" wrapText="1"/>
    </xf>
    <xf numFmtId="9" fontId="10" fillId="12" borderId="11" xfId="1" applyFont="1" applyFill="1" applyBorder="1" applyAlignment="1" applyProtection="1">
      <alignment horizontal="center" vertical="center" wrapText="1"/>
      <protection locked="0"/>
    </xf>
    <xf numFmtId="9" fontId="10" fillId="0" borderId="11" xfId="1" applyFont="1" applyFill="1" applyBorder="1" applyAlignment="1">
      <alignment horizontal="center" vertical="center" wrapText="1"/>
    </xf>
    <xf numFmtId="0" fontId="6" fillId="7" borderId="11" xfId="0" applyFont="1" applyFill="1" applyBorder="1" applyAlignment="1">
      <alignment horizontal="left" vertical="center" wrapText="1"/>
    </xf>
    <xf numFmtId="9" fontId="6" fillId="7" borderId="11" xfId="1" applyFont="1" applyFill="1" applyBorder="1" applyAlignment="1">
      <alignment horizontal="center" vertical="center" wrapText="1"/>
    </xf>
    <xf numFmtId="0" fontId="6" fillId="7" borderId="11" xfId="0" applyFont="1" applyFill="1" applyBorder="1" applyAlignment="1" applyProtection="1">
      <alignment horizontal="center" vertical="center" wrapText="1"/>
      <protection locked="0"/>
    </xf>
    <xf numFmtId="0" fontId="10" fillId="0" borderId="11" xfId="0" applyFont="1" applyBorder="1" applyAlignment="1">
      <alignment horizontal="left" vertical="center" wrapText="1"/>
    </xf>
    <xf numFmtId="0" fontId="4" fillId="3" borderId="11" xfId="0" applyFont="1" applyFill="1" applyBorder="1"/>
    <xf numFmtId="9" fontId="4" fillId="3" borderId="11" xfId="1" applyFont="1" applyFill="1" applyBorder="1" applyAlignment="1">
      <alignment horizontal="center"/>
    </xf>
    <xf numFmtId="0" fontId="4" fillId="3" borderId="11" xfId="0" applyFont="1" applyFill="1" applyBorder="1" applyAlignment="1" applyProtection="1">
      <alignment horizontal="center" vertical="center"/>
      <protection locked="0"/>
    </xf>
    <xf numFmtId="9" fontId="6" fillId="7" borderId="11" xfId="1" applyFont="1" applyFill="1" applyBorder="1" applyAlignment="1">
      <alignment horizontal="center" vertical="center"/>
    </xf>
    <xf numFmtId="0" fontId="6" fillId="7" borderId="11" xfId="0" applyFont="1" applyFill="1" applyBorder="1" applyAlignment="1" applyProtection="1">
      <alignment horizontal="center" vertical="center"/>
      <protection locked="0"/>
    </xf>
    <xf numFmtId="0" fontId="10" fillId="10" borderId="11" xfId="0" applyFont="1" applyFill="1" applyBorder="1" applyAlignment="1">
      <alignment vertical="center" wrapText="1"/>
    </xf>
    <xf numFmtId="9" fontId="10" fillId="10" borderId="11" xfId="1" applyFont="1" applyFill="1" applyBorder="1" applyAlignment="1">
      <alignment vertical="center" wrapText="1"/>
    </xf>
    <xf numFmtId="0" fontId="10" fillId="10" borderId="11" xfId="0" applyFont="1" applyFill="1" applyBorder="1" applyAlignment="1" applyProtection="1">
      <alignment horizontal="center" vertical="center" wrapText="1"/>
      <protection locked="0"/>
    </xf>
    <xf numFmtId="0" fontId="10" fillId="10" borderId="11" xfId="0" applyFont="1" applyFill="1" applyBorder="1" applyAlignment="1" applyProtection="1">
      <alignment vertical="center" wrapText="1"/>
      <protection locked="0"/>
    </xf>
    <xf numFmtId="9" fontId="12" fillId="0" borderId="11" xfId="1" applyFont="1" applyBorder="1" applyAlignment="1">
      <alignment horizontal="center" vertical="center" wrapText="1"/>
    </xf>
    <xf numFmtId="0" fontId="6" fillId="7" borderId="11" xfId="0" applyFont="1" applyFill="1" applyBorder="1" applyAlignment="1" applyProtection="1">
      <alignment vertical="center" wrapText="1"/>
      <protection locked="0"/>
    </xf>
    <xf numFmtId="0" fontId="10" fillId="11" borderId="11" xfId="0" applyFont="1" applyFill="1" applyBorder="1" applyAlignment="1">
      <alignment vertical="center" wrapText="1"/>
    </xf>
    <xf numFmtId="9" fontId="10" fillId="11" borderId="11" xfId="1" applyFont="1" applyFill="1" applyBorder="1" applyAlignment="1">
      <alignment horizontal="center" vertical="center" wrapText="1"/>
    </xf>
    <xf numFmtId="0" fontId="0" fillId="11" borderId="11" xfId="0" applyFill="1" applyBorder="1" applyAlignment="1" applyProtection="1">
      <alignment horizontal="center" vertical="center"/>
      <protection locked="0"/>
    </xf>
    <xf numFmtId="9" fontId="10" fillId="11" borderId="11" xfId="1" applyFont="1" applyFill="1" applyBorder="1" applyAlignment="1">
      <alignment vertical="center" wrapText="1"/>
    </xf>
    <xf numFmtId="0" fontId="10" fillId="11" borderId="11" xfId="0" applyFont="1" applyFill="1" applyBorder="1" applyAlignment="1" applyProtection="1">
      <alignment horizontal="center" vertical="center" wrapText="1"/>
      <protection locked="0"/>
    </xf>
    <xf numFmtId="0" fontId="6" fillId="7" borderId="11" xfId="0" applyFont="1" applyFill="1" applyBorder="1" applyAlignment="1">
      <alignment horizontal="justify" vertical="center" wrapText="1"/>
    </xf>
    <xf numFmtId="9" fontId="6" fillId="7" borderId="11" xfId="1" applyFont="1" applyFill="1" applyBorder="1" applyAlignment="1" applyProtection="1">
      <alignment horizontal="center" vertical="center" wrapText="1"/>
      <protection locked="0"/>
    </xf>
    <xf numFmtId="9" fontId="4" fillId="3" borderId="11" xfId="1" applyFont="1" applyFill="1" applyBorder="1" applyAlignment="1">
      <alignment horizontal="center" vertical="center" wrapText="1"/>
    </xf>
    <xf numFmtId="0" fontId="4" fillId="3" borderId="11" xfId="0" applyFont="1" applyFill="1" applyBorder="1" applyAlignment="1" applyProtection="1">
      <alignment horizontal="center" vertical="center" wrapText="1"/>
      <protection locked="0"/>
    </xf>
    <xf numFmtId="0" fontId="4" fillId="3" borderId="11" xfId="0" applyFont="1" applyFill="1" applyBorder="1" applyAlignment="1" applyProtection="1">
      <alignment vertical="center" wrapText="1"/>
      <protection locked="0"/>
    </xf>
    <xf numFmtId="0" fontId="10" fillId="11" borderId="11" xfId="0" applyFont="1" applyFill="1" applyBorder="1" applyAlignment="1">
      <alignment vertical="top"/>
    </xf>
    <xf numFmtId="0" fontId="10" fillId="11" borderId="11" xfId="0" applyFont="1" applyFill="1" applyBorder="1" applyAlignment="1">
      <alignment vertical="top" wrapText="1"/>
    </xf>
    <xf numFmtId="0" fontId="10" fillId="11" borderId="11" xfId="0" applyFont="1" applyFill="1" applyBorder="1" applyAlignment="1" applyProtection="1">
      <alignment vertical="top" wrapText="1"/>
      <protection locked="0"/>
    </xf>
    <xf numFmtId="10" fontId="10" fillId="0" borderId="11" xfId="1" applyNumberFormat="1" applyFont="1" applyBorder="1" applyAlignment="1">
      <alignment horizontal="center" vertical="center" wrapText="1"/>
    </xf>
    <xf numFmtId="0" fontId="17" fillId="7" borderId="11" xfId="0" applyFont="1" applyFill="1" applyBorder="1" applyAlignment="1" applyProtection="1">
      <alignment horizontal="center" vertical="center" wrapText="1"/>
      <protection locked="0"/>
    </xf>
    <xf numFmtId="0" fontId="17" fillId="7" borderId="11" xfId="0" applyFont="1" applyFill="1" applyBorder="1" applyAlignment="1" applyProtection="1">
      <alignment vertical="center" wrapText="1"/>
      <protection locked="0"/>
    </xf>
    <xf numFmtId="9" fontId="19" fillId="7" borderId="11" xfId="1" applyFont="1" applyFill="1" applyBorder="1" applyAlignment="1">
      <alignment horizontal="center" vertical="center"/>
    </xf>
    <xf numFmtId="0" fontId="19" fillId="7" borderId="11" xfId="0" applyFont="1" applyFill="1" applyBorder="1" applyAlignment="1" applyProtection="1">
      <alignment horizontal="center" vertical="center"/>
      <protection locked="0"/>
    </xf>
    <xf numFmtId="0" fontId="12" fillId="0" borderId="11" xfId="0" applyFont="1" applyBorder="1" applyAlignment="1">
      <alignment horizontal="left" vertical="center" wrapText="1"/>
    </xf>
    <xf numFmtId="0" fontId="12" fillId="14" borderId="11" xfId="0" applyFont="1" applyFill="1" applyBorder="1" applyAlignment="1">
      <alignment vertical="center" wrapText="1"/>
    </xf>
    <xf numFmtId="9" fontId="10" fillId="14" borderId="11" xfId="1" applyFont="1" applyFill="1" applyBorder="1" applyAlignment="1">
      <alignment vertical="center" wrapText="1"/>
    </xf>
    <xf numFmtId="0" fontId="10" fillId="14" borderId="11" xfId="0" applyFont="1" applyFill="1" applyBorder="1" applyAlignment="1" applyProtection="1">
      <alignment horizontal="center" vertical="center" wrapText="1"/>
      <protection locked="0"/>
    </xf>
    <xf numFmtId="0" fontId="6" fillId="7" borderId="11" xfId="0" applyFont="1" applyFill="1" applyBorder="1" applyAlignment="1">
      <alignment horizontal="left" vertical="center" wrapText="1" indent="1"/>
    </xf>
    <xf numFmtId="0" fontId="10" fillId="11" borderId="11" xfId="0" applyFont="1" applyFill="1" applyBorder="1" applyAlignment="1">
      <alignment horizontal="left" vertical="center" wrapText="1"/>
    </xf>
    <xf numFmtId="0" fontId="10" fillId="11" borderId="11" xfId="0" applyFont="1" applyFill="1" applyBorder="1" applyAlignment="1" applyProtection="1">
      <alignment vertical="center" wrapText="1"/>
      <protection locked="0"/>
    </xf>
    <xf numFmtId="0" fontId="25" fillId="7" borderId="11" xfId="0" applyFont="1" applyFill="1" applyBorder="1" applyAlignment="1" applyProtection="1">
      <alignment horizontal="center" vertical="center"/>
      <protection locked="0"/>
    </xf>
    <xf numFmtId="0" fontId="10" fillId="21" borderId="11" xfId="0" applyFont="1" applyFill="1" applyBorder="1" applyAlignment="1">
      <alignment vertical="center" wrapText="1"/>
    </xf>
    <xf numFmtId="9" fontId="10" fillId="21" borderId="11" xfId="1" applyFont="1" applyFill="1" applyBorder="1" applyAlignment="1">
      <alignment horizontal="center" vertical="center" wrapText="1"/>
    </xf>
    <xf numFmtId="0" fontId="19" fillId="21" borderId="11" xfId="0" applyFont="1" applyFill="1" applyBorder="1" applyAlignment="1" applyProtection="1">
      <alignment horizontal="center" vertical="center"/>
      <protection locked="0"/>
    </xf>
    <xf numFmtId="0" fontId="26" fillId="0" borderId="11" xfId="0" applyFont="1" applyBorder="1" applyAlignment="1" applyProtection="1">
      <alignment horizontal="center" vertical="center"/>
      <protection locked="0"/>
    </xf>
    <xf numFmtId="0" fontId="19" fillId="0" borderId="11" xfId="0" applyFont="1" applyBorder="1" applyAlignment="1" applyProtection="1">
      <alignment horizontal="center" vertical="center"/>
      <protection locked="0"/>
    </xf>
    <xf numFmtId="0" fontId="10" fillId="15" borderId="11" xfId="0" applyFont="1" applyFill="1" applyBorder="1" applyAlignment="1">
      <alignment vertical="center" wrapText="1"/>
    </xf>
    <xf numFmtId="9" fontId="10" fillId="15" borderId="11" xfId="1" applyFont="1" applyFill="1" applyBorder="1" applyAlignment="1">
      <alignment vertical="center" wrapText="1"/>
    </xf>
    <xf numFmtId="0" fontId="10" fillId="15" borderId="11" xfId="0" applyFont="1" applyFill="1" applyBorder="1" applyAlignment="1" applyProtection="1">
      <alignment horizontal="center" vertical="center" wrapText="1"/>
      <protection locked="0"/>
    </xf>
    <xf numFmtId="0" fontId="4" fillId="3" borderId="11" xfId="0" applyFont="1" applyFill="1" applyBorder="1" applyAlignment="1">
      <alignment horizontal="left" vertical="center" wrapText="1"/>
    </xf>
    <xf numFmtId="0" fontId="6" fillId="7" borderId="11" xfId="0" applyFont="1" applyFill="1" applyBorder="1" applyAlignment="1">
      <alignment wrapText="1"/>
    </xf>
    <xf numFmtId="9" fontId="10" fillId="16" borderId="11" xfId="1" applyFont="1" applyFill="1" applyBorder="1" applyAlignment="1">
      <alignment vertical="center" wrapText="1"/>
    </xf>
    <xf numFmtId="0" fontId="10" fillId="16" borderId="11" xfId="0" applyFont="1" applyFill="1" applyBorder="1" applyAlignment="1" applyProtection="1">
      <alignment horizontal="center" vertical="center" wrapText="1"/>
      <protection locked="0"/>
    </xf>
    <xf numFmtId="0" fontId="12" fillId="0" borderId="11" xfId="0" applyFont="1" applyFill="1" applyBorder="1" applyAlignment="1">
      <alignment vertical="center" wrapText="1"/>
    </xf>
    <xf numFmtId="0" fontId="23" fillId="0" borderId="11" xfId="0" applyFont="1" applyFill="1" applyBorder="1" applyAlignment="1" applyProtection="1">
      <alignment horizontal="center" vertical="center" wrapText="1"/>
      <protection locked="0"/>
    </xf>
    <xf numFmtId="0" fontId="14" fillId="7" borderId="11" xfId="0" applyFont="1" applyFill="1" applyBorder="1" applyAlignment="1">
      <alignment vertical="center" wrapText="1"/>
    </xf>
    <xf numFmtId="0" fontId="10" fillId="0" borderId="11" xfId="0" applyFont="1" applyFill="1" applyBorder="1" applyAlignment="1" applyProtection="1">
      <alignment horizontal="center" vertical="center" wrapText="1"/>
      <protection locked="0"/>
    </xf>
    <xf numFmtId="0" fontId="10" fillId="0" borderId="11" xfId="0" applyFont="1" applyFill="1" applyBorder="1" applyAlignment="1" applyProtection="1">
      <alignment vertical="center" wrapText="1"/>
      <protection locked="0"/>
    </xf>
    <xf numFmtId="0" fontId="12" fillId="0" borderId="11" xfId="0" applyFont="1" applyBorder="1" applyAlignment="1">
      <alignment vertical="center" wrapText="1"/>
    </xf>
    <xf numFmtId="0" fontId="10" fillId="18" borderId="11" xfId="0" applyFont="1" applyFill="1" applyBorder="1" applyAlignment="1">
      <alignment vertical="center" wrapText="1"/>
    </xf>
    <xf numFmtId="9" fontId="10" fillId="18" borderId="11" xfId="1" applyFont="1" applyFill="1" applyBorder="1" applyAlignment="1">
      <alignment vertical="center" wrapText="1"/>
    </xf>
    <xf numFmtId="0" fontId="10" fillId="18" borderId="11" xfId="0" applyFont="1" applyFill="1" applyBorder="1" applyAlignment="1" applyProtection="1">
      <alignment horizontal="center" vertical="center" wrapText="1"/>
      <protection locked="0"/>
    </xf>
    <xf numFmtId="0" fontId="10" fillId="18" borderId="11" xfId="0" applyFont="1" applyFill="1" applyBorder="1" applyAlignment="1" applyProtection="1">
      <alignment vertical="center" wrapText="1"/>
      <protection locked="0"/>
    </xf>
    <xf numFmtId="0" fontId="4" fillId="3" borderId="11" xfId="0" applyFont="1" applyFill="1" applyBorder="1" applyAlignment="1">
      <alignment vertical="center" wrapText="1"/>
    </xf>
    <xf numFmtId="0" fontId="10" fillId="19" borderId="11" xfId="0" applyFont="1" applyFill="1" applyBorder="1" applyAlignment="1">
      <alignment vertical="center" wrapText="1"/>
    </xf>
    <xf numFmtId="9" fontId="10" fillId="19" borderId="11" xfId="1" applyFont="1" applyFill="1" applyBorder="1" applyAlignment="1">
      <alignment vertical="center" wrapText="1"/>
    </xf>
    <xf numFmtId="0" fontId="10" fillId="19" borderId="11" xfId="0" applyFont="1" applyFill="1" applyBorder="1" applyAlignment="1" applyProtection="1">
      <alignment horizontal="center" vertical="center" wrapText="1"/>
      <protection locked="0"/>
    </xf>
    <xf numFmtId="0" fontId="10" fillId="19" borderId="11" xfId="0" applyFont="1" applyFill="1" applyBorder="1" applyAlignment="1" applyProtection="1">
      <alignment vertical="center" wrapText="1"/>
      <protection locked="0"/>
    </xf>
    <xf numFmtId="0" fontId="10" fillId="20" borderId="11" xfId="0" applyFont="1" applyFill="1" applyBorder="1" applyAlignment="1">
      <alignment vertical="center" wrapText="1"/>
    </xf>
    <xf numFmtId="9" fontId="10" fillId="20" borderId="11" xfId="1" applyFont="1" applyFill="1" applyBorder="1" applyAlignment="1">
      <alignment vertical="center" wrapText="1"/>
    </xf>
    <xf numFmtId="0" fontId="10" fillId="20" borderId="11" xfId="0" applyFont="1" applyFill="1" applyBorder="1" applyAlignment="1" applyProtection="1">
      <alignment horizontal="center" vertical="center" wrapText="1"/>
      <protection locked="0"/>
    </xf>
    <xf numFmtId="0" fontId="10" fillId="20" borderId="11" xfId="0" applyFont="1" applyFill="1" applyBorder="1" applyAlignment="1" applyProtection="1">
      <alignment vertical="center" wrapText="1"/>
      <protection locked="0"/>
    </xf>
    <xf numFmtId="0" fontId="18" fillId="3" borderId="11" xfId="0" applyFont="1" applyFill="1" applyBorder="1" applyAlignment="1">
      <alignment horizontal="left" vertical="center" wrapText="1"/>
    </xf>
    <xf numFmtId="9" fontId="18" fillId="3" borderId="11" xfId="1" applyFont="1" applyFill="1" applyBorder="1" applyAlignment="1">
      <alignment horizontal="center" vertical="center" wrapText="1"/>
    </xf>
    <xf numFmtId="0" fontId="18" fillId="3" borderId="11" xfId="0" applyFont="1" applyFill="1" applyBorder="1" applyAlignment="1" applyProtection="1">
      <alignment horizontal="center" vertical="center" wrapText="1"/>
      <protection locked="0"/>
    </xf>
    <xf numFmtId="0" fontId="18" fillId="3" borderId="11" xfId="0" applyFont="1" applyFill="1" applyBorder="1" applyAlignment="1" applyProtection="1">
      <alignment vertical="center" wrapText="1"/>
      <protection locked="0"/>
    </xf>
    <xf numFmtId="0" fontId="19" fillId="7" borderId="11" xfId="0" applyFont="1" applyFill="1" applyBorder="1" applyAlignment="1">
      <alignment wrapText="1"/>
    </xf>
    <xf numFmtId="0" fontId="12" fillId="0" borderId="11" xfId="0" applyFont="1" applyBorder="1" applyAlignment="1">
      <alignment horizontal="justify" vertical="center" wrapText="1"/>
    </xf>
    <xf numFmtId="0" fontId="5" fillId="7" borderId="11" xfId="0" applyFont="1" applyFill="1" applyBorder="1" applyAlignment="1">
      <alignment horizontal="center" vertical="center" wrapText="1"/>
    </xf>
    <xf numFmtId="0" fontId="5" fillId="7" borderId="11" xfId="0" applyFont="1" applyFill="1" applyBorder="1" applyAlignment="1">
      <alignment vertical="center" wrapText="1"/>
    </xf>
    <xf numFmtId="0" fontId="0" fillId="0" borderId="11" xfId="0" applyBorder="1" applyAlignment="1" applyProtection="1">
      <alignment horizontal="center" wrapText="1"/>
      <protection locked="0"/>
    </xf>
    <xf numFmtId="0" fontId="0" fillId="0" borderId="11" xfId="0" applyBorder="1" applyAlignment="1" applyProtection="1">
      <alignment wrapText="1"/>
      <protection locked="0"/>
    </xf>
    <xf numFmtId="0" fontId="0" fillId="12" borderId="11" xfId="0" applyFill="1" applyBorder="1" applyAlignment="1" applyProtection="1">
      <alignment horizontal="center" wrapText="1"/>
      <protection locked="0"/>
    </xf>
    <xf numFmtId="0" fontId="0" fillId="12" borderId="11" xfId="0" applyFill="1" applyBorder="1" applyAlignment="1" applyProtection="1">
      <alignment wrapText="1"/>
      <protection locked="0"/>
    </xf>
    <xf numFmtId="0" fontId="4" fillId="3" borderId="11" xfId="0" applyFont="1" applyFill="1" applyBorder="1" applyAlignment="1" applyProtection="1">
      <alignment horizontal="center" wrapText="1"/>
      <protection locked="0"/>
    </xf>
    <xf numFmtId="0" fontId="4" fillId="3" borderId="11" xfId="0" applyFont="1" applyFill="1" applyBorder="1" applyAlignment="1" applyProtection="1">
      <alignment wrapText="1"/>
      <protection locked="0"/>
    </xf>
    <xf numFmtId="0" fontId="13" fillId="0" borderId="11" xfId="0" applyFont="1" applyBorder="1" applyAlignment="1" applyProtection="1">
      <alignment horizontal="center" wrapText="1"/>
      <protection locked="0"/>
    </xf>
    <xf numFmtId="0" fontId="13" fillId="0" borderId="11" xfId="0" applyFont="1" applyBorder="1" applyAlignment="1" applyProtection="1">
      <alignment wrapText="1"/>
      <protection locked="0"/>
    </xf>
    <xf numFmtId="0" fontId="0" fillId="11" borderId="11" xfId="0" applyFill="1" applyBorder="1" applyAlignment="1" applyProtection="1">
      <alignment horizontal="center" wrapText="1"/>
      <protection locked="0"/>
    </xf>
    <xf numFmtId="0" fontId="0" fillId="11" borderId="11" xfId="0" applyFill="1" applyBorder="1" applyAlignment="1" applyProtection="1">
      <alignment wrapText="1"/>
      <protection locked="0"/>
    </xf>
    <xf numFmtId="0" fontId="19" fillId="7" borderId="11" xfId="0" applyFont="1" applyFill="1" applyBorder="1" applyAlignment="1" applyProtection="1">
      <alignment horizontal="center" vertical="center" wrapText="1"/>
      <protection locked="0"/>
    </xf>
    <xf numFmtId="0" fontId="0" fillId="7" borderId="11" xfId="0" applyFill="1" applyBorder="1" applyAlignment="1" applyProtection="1">
      <alignment horizontal="center" wrapText="1"/>
      <protection locked="0"/>
    </xf>
    <xf numFmtId="0" fontId="0" fillId="7" borderId="11" xfId="0" applyFill="1" applyBorder="1" applyAlignment="1" applyProtection="1">
      <alignment wrapText="1"/>
      <protection locked="0"/>
    </xf>
    <xf numFmtId="0" fontId="0" fillId="21" borderId="11" xfId="0" applyFill="1" applyBorder="1" applyAlignment="1" applyProtection="1">
      <alignment horizontal="center" wrapText="1"/>
      <protection locked="0"/>
    </xf>
    <xf numFmtId="0" fontId="0" fillId="21" borderId="11" xfId="0" applyFill="1" applyBorder="1" applyAlignment="1" applyProtection="1">
      <alignment wrapText="1"/>
      <protection locked="0"/>
    </xf>
    <xf numFmtId="0" fontId="0" fillId="0" borderId="11" xfId="0" applyFill="1" applyBorder="1" applyAlignment="1" applyProtection="1">
      <alignment horizontal="center" wrapText="1"/>
      <protection locked="0"/>
    </xf>
    <xf numFmtId="0" fontId="0" fillId="0" borderId="11" xfId="0" applyFill="1" applyBorder="1" applyAlignment="1" applyProtection="1">
      <alignment wrapText="1"/>
      <protection locked="0"/>
    </xf>
    <xf numFmtId="0" fontId="19" fillId="7" borderId="11" xfId="0" applyFont="1" applyFill="1" applyBorder="1" applyAlignment="1" applyProtection="1">
      <alignment vertical="center" wrapText="1"/>
      <protection locked="0"/>
    </xf>
    <xf numFmtId="0" fontId="4" fillId="22" borderId="11" xfId="0" applyFont="1" applyFill="1" applyBorder="1" applyAlignment="1">
      <alignment horizontal="center" vertical="center" wrapText="1"/>
    </xf>
    <xf numFmtId="0" fontId="4" fillId="6" borderId="11" xfId="0" applyFont="1" applyFill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10">
    <dxf>
      <font>
        <color rgb="FF9C0006"/>
      </font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spc="0" normalizeH="0" baseline="0">
                <a:solidFill>
                  <a:schemeClr val="dk1">
                    <a:lumMod val="50000"/>
                    <a:lumOff val="50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n-US" sz="1400" b="1">
                <a:solidFill>
                  <a:schemeClr val="tx1">
                    <a:lumMod val="85000"/>
                    <a:lumOff val="15000"/>
                  </a:schemeClr>
                </a:solidFill>
              </a:rPr>
              <a:t>Desempenho</a:t>
            </a:r>
            <a:r>
              <a:rPr lang="en-US" sz="1400" b="1" baseline="0">
                <a:solidFill>
                  <a:schemeClr val="tx1">
                    <a:lumMod val="85000"/>
                    <a:lumOff val="15000"/>
                  </a:schemeClr>
                </a:solidFill>
              </a:rPr>
              <a:t> das Dimensões</a:t>
            </a:r>
            <a:endParaRPr lang="en-US" sz="1400" b="1">
              <a:solidFill>
                <a:schemeClr val="tx1">
                  <a:lumMod val="85000"/>
                  <a:lumOff val="15000"/>
                </a:schemeClr>
              </a:solidFill>
            </a:endParaRPr>
          </a:p>
        </c:rich>
      </c:tx>
      <c:layout/>
      <c:overlay val="0"/>
      <c:spPr>
        <a:solidFill>
          <a:schemeClr val="accent6">
            <a:lumMod val="20000"/>
            <a:lumOff val="8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spc="0" normalizeH="0" baseline="0">
              <a:solidFill>
                <a:schemeClr val="dk1">
                  <a:lumMod val="50000"/>
                  <a:lumOff val="50000"/>
                </a:schemeClr>
              </a:solidFill>
              <a:latin typeface="+mj-lt"/>
              <a:ea typeface="+mj-ea"/>
              <a:cs typeface="+mj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'[1]PreviaGrad F_ visualizar cal'!$I$4</c:f>
              <c:strCache>
                <c:ptCount val="1"/>
                <c:pt idx="0">
                  <c:v>Pontos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Book Antiqua" panose="02040602050305030304" pitchFamily="18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'[1]PreviaGrad F_ visualizar cal'!$H$5:$H$14</c:f>
              <c:strCache>
                <c:ptCount val="10"/>
                <c:pt idx="0">
                  <c:v>Dimensão 1: Missão e Política Institucional</c:v>
                </c:pt>
                <c:pt idx="1">
                  <c:v>Dimensão 2: Organização e Gestão</c:v>
                </c:pt>
                <c:pt idx="2">
                  <c:v>Dimensão 3: Currículo e materiais instrucionais </c:v>
                </c:pt>
                <c:pt idx="3">
                  <c:v>Dimensão 4: Corpo docente </c:v>
                </c:pt>
                <c:pt idx="4">
                  <c:v>Dimensão 5: Corpo discente </c:v>
                </c:pt>
                <c:pt idx="5">
                  <c:v>Dimensão 6: Corpo Técnico e Administrativo (CTA) </c:v>
                </c:pt>
                <c:pt idx="6">
                  <c:v>Dimensão 7: Investigação e Inovação </c:v>
                </c:pt>
                <c:pt idx="7">
                  <c:v>Dimensão 8: Instalações e infra-estruturas tecnológicas </c:v>
                </c:pt>
                <c:pt idx="8">
                  <c:v>Dimensão 9: Extensão Universitária, Empregabilidade e Empreendedorismo Estudantil </c:v>
                </c:pt>
                <c:pt idx="9">
                  <c:v>Dimensão 10: Internacionalização, Cooperação e Mobilidade</c:v>
                </c:pt>
              </c:strCache>
            </c:strRef>
          </c:cat>
          <c:val>
            <c:numRef>
              <c:f>'[1]PreviaGrad F_ visualizar cal'!$I$5:$I$14</c:f>
              <c:numCache>
                <c:formatCode>General</c:formatCode>
                <c:ptCount val="10"/>
                <c:pt idx="0">
                  <c:v>0.01</c:v>
                </c:pt>
                <c:pt idx="1">
                  <c:v>0.02</c:v>
                </c:pt>
                <c:pt idx="2">
                  <c:v>0.06</c:v>
                </c:pt>
                <c:pt idx="3">
                  <c:v>0.36</c:v>
                </c:pt>
                <c:pt idx="4">
                  <c:v>0.02</c:v>
                </c:pt>
                <c:pt idx="5">
                  <c:v>0.02</c:v>
                </c:pt>
                <c:pt idx="6">
                  <c:v>0.09</c:v>
                </c:pt>
                <c:pt idx="7">
                  <c:v>0.36</c:v>
                </c:pt>
                <c:pt idx="8">
                  <c:v>2.9999999999999995E-2</c:v>
                </c:pt>
                <c:pt idx="9">
                  <c:v>0.03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E2-4A71-8CE1-1D6EF45E6B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47"/>
        <c:axId val="1991049471"/>
        <c:axId val="1991050303"/>
      </c:barChart>
      <c:catAx>
        <c:axId val="199104947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cap="none" spc="0" normalizeH="0" baseline="0">
                <a:solidFill>
                  <a:schemeClr val="tx1"/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1991050303"/>
        <c:crosses val="autoZero"/>
        <c:auto val="0"/>
        <c:lblAlgn val="ctr"/>
        <c:lblOffset val="100"/>
        <c:noMultiLvlLbl val="0"/>
      </c:catAx>
      <c:valAx>
        <c:axId val="199105030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Book Antiqua" panose="02040602050305030304" pitchFamily="18" charset="0"/>
                <a:ea typeface="+mn-ea"/>
                <a:cs typeface="+mn-cs"/>
              </a:defRPr>
            </a:pPr>
            <a:endParaRPr lang="en-US"/>
          </a:p>
        </c:txPr>
        <c:crossAx val="1991049471"/>
        <c:crosses val="autoZero"/>
        <c:crossBetween val="between"/>
      </c:valAx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160020</xdr:colOff>
      <xdr:row>5</xdr:row>
      <xdr:rowOff>204470</xdr:rowOff>
    </xdr:from>
    <xdr:to>
      <xdr:col>25</xdr:col>
      <xdr:colOff>480060</xdr:colOff>
      <xdr:row>26</xdr:row>
      <xdr:rowOff>396240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Preenchido%20Mapa%20de%20Indicadores%20com%20pesos%20para%20os%20cursos%20de%20graduacao%20e%20funcionamento%20v4%2025%2003%202024%20TW%20123%20(Recovered)%20(Recover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duacao F_ sem visuali cal (2"/>
      <sheetName val="PreviaGrad F_ visualizar cal"/>
      <sheetName val="PrevGrad svcal"/>
      <sheetName val="PrevPosgraduacao"/>
    </sheetNames>
    <sheetDataSet>
      <sheetData sheetId="0"/>
      <sheetData sheetId="1">
        <row r="4">
          <cell r="I4" t="str">
            <v>Pontos</v>
          </cell>
        </row>
        <row r="5">
          <cell r="H5" t="str">
            <v>Dimensão 1: Missão e Política Institucional</v>
          </cell>
          <cell r="I5">
            <v>0.01</v>
          </cell>
        </row>
        <row r="6">
          <cell r="H6" t="str">
            <v>Dimensão 2: Organização e Gestão</v>
          </cell>
          <cell r="I6">
            <v>0.02</v>
          </cell>
        </row>
        <row r="7">
          <cell r="H7" t="str">
            <v xml:space="preserve">Dimensão 3: Currículo e materiais instrucionais </v>
          </cell>
          <cell r="I7">
            <v>0.06</v>
          </cell>
        </row>
        <row r="8">
          <cell r="H8" t="str">
            <v xml:space="preserve">Dimensão 4: Corpo docente </v>
          </cell>
          <cell r="I8">
            <v>0.36</v>
          </cell>
        </row>
        <row r="9">
          <cell r="H9" t="str">
            <v xml:space="preserve">Dimensão 5: Corpo discente </v>
          </cell>
          <cell r="I9">
            <v>0.02</v>
          </cell>
        </row>
        <row r="10">
          <cell r="H10" t="str">
            <v xml:space="preserve">Dimensão 6: Corpo Técnico e Administrativo (CTA) </v>
          </cell>
          <cell r="I10">
            <v>0.02</v>
          </cell>
        </row>
        <row r="11">
          <cell r="H11" t="str">
            <v xml:space="preserve">Dimensão 7: Investigação e Inovação </v>
          </cell>
          <cell r="I11">
            <v>0.09</v>
          </cell>
        </row>
        <row r="12">
          <cell r="H12" t="str">
            <v xml:space="preserve">Dimensão 8: Instalações e infra-estruturas tecnológicas </v>
          </cell>
          <cell r="I12">
            <v>0.36</v>
          </cell>
        </row>
        <row r="13">
          <cell r="H13" t="str">
            <v xml:space="preserve">Dimensão 9: Extensão Universitária, Empregabilidade e Empreendedorismo Estudantil </v>
          </cell>
          <cell r="I13">
            <v>2.9999999999999995E-2</v>
          </cell>
        </row>
        <row r="14">
          <cell r="H14" t="str">
            <v>Dimensão 10: Internacionalização, Cooperação e Mobilidade</v>
          </cell>
          <cell r="I14">
            <v>0.03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L276"/>
  <sheetViews>
    <sheetView tabSelected="1" zoomScale="75" zoomScaleNormal="75" workbookViewId="0">
      <pane ySplit="3" topLeftCell="A92" activePane="bottomLeft" state="frozen"/>
      <selection pane="bottomLeft" activeCell="A111" sqref="A111"/>
    </sheetView>
  </sheetViews>
  <sheetFormatPr defaultRowHeight="14.4" x14ac:dyDescent="0.3"/>
  <cols>
    <col min="1" max="1" width="83" customWidth="1"/>
    <col min="2" max="2" width="9.44140625" style="82" hidden="1" customWidth="1"/>
    <col min="3" max="3" width="15.88671875" style="28" customWidth="1"/>
    <col min="4" max="4" width="79" style="3" customWidth="1"/>
    <col min="5" max="5" width="56" customWidth="1"/>
    <col min="6" max="6" width="16" style="1" hidden="1" customWidth="1"/>
    <col min="7" max="7" width="52.33203125" style="8" customWidth="1"/>
    <col min="8" max="8" width="62.44140625" style="2" customWidth="1"/>
    <col min="9" max="9" width="10.21875" style="3" customWidth="1"/>
  </cols>
  <sheetData>
    <row r="1" spans="1:12" s="29" customFormat="1" ht="34.200000000000003" customHeight="1" thickBot="1" x14ac:dyDescent="0.35">
      <c r="A1" s="117" t="s">
        <v>0</v>
      </c>
      <c r="B1" s="118"/>
      <c r="C1" s="239" t="str">
        <f>G3</f>
        <v>NAO SATISFAZ OS REQUISITOS</v>
      </c>
      <c r="D1" s="239"/>
      <c r="E1" s="119">
        <f>SUM(F4,F26,F71,F118,F134,F159,F169,F191,F257,F268)</f>
        <v>0</v>
      </c>
      <c r="F1" s="110"/>
      <c r="G1" s="111" t="str">
        <f>IF(C31="n.a","ENSINO PRESENCIAL",IF(OR(C31="s",C31="n"),"ENSINO A DISTANCIA","VERIFIQUE A MODALIDADE DE ENSINO"))</f>
        <v>VERIFIQUE A MODALIDADE DE ENSINO</v>
      </c>
      <c r="H1" s="27"/>
      <c r="I1" s="28"/>
    </row>
    <row r="2" spans="1:12" ht="32.4" thickTop="1" thickBot="1" x14ac:dyDescent="0.35">
      <c r="A2" s="120"/>
      <c r="B2" s="121" t="s">
        <v>1</v>
      </c>
      <c r="C2" s="122" t="s">
        <v>2</v>
      </c>
      <c r="D2" s="122" t="s">
        <v>3</v>
      </c>
      <c r="E2" s="122" t="s">
        <v>4</v>
      </c>
      <c r="F2" s="4" t="s">
        <v>5</v>
      </c>
      <c r="G2" s="5"/>
    </row>
    <row r="3" spans="1:12" ht="18.600000000000001" thickTop="1" thickBot="1" x14ac:dyDescent="0.35">
      <c r="A3" s="240"/>
      <c r="B3" s="240"/>
      <c r="C3" s="240"/>
      <c r="D3" s="240"/>
      <c r="E3" s="240"/>
      <c r="F3" s="101">
        <f>F4+F26+F71+F118+F134+F159+F169+F191+F257+F268</f>
        <v>0</v>
      </c>
      <c r="G3" s="6" t="str">
        <f>IF(F3&lt;0.7,"NAO SATISFAZ OS REQUISITOS", IF(F3&lt;0.8, "SATISFAZ CONDICIONALMENTE","SATISFAZ PLENAMENTE"))</f>
        <v>NAO SATISFAZ OS REQUISITOS</v>
      </c>
    </row>
    <row r="4" spans="1:12" ht="18" thickBot="1" x14ac:dyDescent="0.35">
      <c r="A4" s="123" t="s">
        <v>233</v>
      </c>
      <c r="B4" s="124">
        <v>0.01</v>
      </c>
      <c r="C4" s="125"/>
      <c r="D4" s="125"/>
      <c r="E4" s="125"/>
      <c r="F4" s="7">
        <f>SUM(F5,F16,F22)*B4</f>
        <v>0</v>
      </c>
      <c r="H4" s="108" t="s">
        <v>6</v>
      </c>
      <c r="I4" s="109" t="s">
        <v>7</v>
      </c>
    </row>
    <row r="5" spans="1:12" ht="31.8" thickBot="1" x14ac:dyDescent="0.35">
      <c r="A5" s="126" t="s">
        <v>8</v>
      </c>
      <c r="B5" s="127">
        <v>0.4</v>
      </c>
      <c r="C5" s="128"/>
      <c r="D5" s="219"/>
      <c r="E5" s="220"/>
      <c r="F5" s="9">
        <f>SUM(F8:F11,F13:F15)</f>
        <v>0</v>
      </c>
      <c r="G5" s="10"/>
      <c r="H5" s="102" t="s">
        <v>9</v>
      </c>
      <c r="I5" s="103">
        <f>F4</f>
        <v>0</v>
      </c>
    </row>
    <row r="6" spans="1:12" ht="15.6" x14ac:dyDescent="0.3">
      <c r="A6" s="122" t="s">
        <v>10</v>
      </c>
      <c r="B6" s="129" t="s">
        <v>1</v>
      </c>
      <c r="C6" s="130"/>
      <c r="D6" s="130"/>
      <c r="E6" s="130"/>
      <c r="F6" s="11" t="s">
        <v>11</v>
      </c>
      <c r="G6" s="12"/>
      <c r="H6" s="104" t="s">
        <v>12</v>
      </c>
      <c r="I6" s="105">
        <f>F26</f>
        <v>0</v>
      </c>
      <c r="J6" s="13"/>
      <c r="K6" s="13"/>
      <c r="L6" s="13"/>
    </row>
    <row r="7" spans="1:12" ht="16.2" customHeight="1" x14ac:dyDescent="0.3">
      <c r="A7" s="131" t="s">
        <v>13</v>
      </c>
      <c r="B7" s="132"/>
      <c r="C7" s="133"/>
      <c r="D7" s="133"/>
      <c r="E7" s="134"/>
      <c r="F7" s="99"/>
      <c r="G7" s="15"/>
      <c r="H7" s="104" t="s">
        <v>14</v>
      </c>
      <c r="I7" s="105">
        <f>F71</f>
        <v>0</v>
      </c>
      <c r="J7" s="13"/>
      <c r="K7" s="13"/>
      <c r="L7" s="13"/>
    </row>
    <row r="8" spans="1:12" ht="15.75" customHeight="1" x14ac:dyDescent="0.3">
      <c r="A8" s="65" t="s">
        <v>15</v>
      </c>
      <c r="B8" s="135">
        <v>0.2</v>
      </c>
      <c r="C8" s="136"/>
      <c r="D8" s="221"/>
      <c r="E8" s="222"/>
      <c r="F8" s="17">
        <f>IF(C8="s",B8*0.4,0)</f>
        <v>0</v>
      </c>
      <c r="G8" s="15"/>
      <c r="H8" s="104" t="s">
        <v>16</v>
      </c>
      <c r="I8" s="105">
        <f>F118</f>
        <v>0</v>
      </c>
      <c r="J8" s="13"/>
      <c r="K8" s="13"/>
      <c r="L8" s="13"/>
    </row>
    <row r="9" spans="1:12" ht="15.75" customHeight="1" x14ac:dyDescent="0.3">
      <c r="A9" s="65" t="s">
        <v>17</v>
      </c>
      <c r="B9" s="135">
        <v>0.17</v>
      </c>
      <c r="C9" s="136"/>
      <c r="D9" s="221"/>
      <c r="E9" s="222"/>
      <c r="F9" s="17">
        <f>IF(C9="s",B9*0.4,0)</f>
        <v>0</v>
      </c>
      <c r="G9" s="15"/>
      <c r="H9" s="104" t="s">
        <v>18</v>
      </c>
      <c r="I9" s="105">
        <f>F134</f>
        <v>0</v>
      </c>
      <c r="J9" s="13"/>
      <c r="K9" s="13"/>
      <c r="L9" s="13"/>
    </row>
    <row r="10" spans="1:12" ht="15.6" x14ac:dyDescent="0.3">
      <c r="A10" s="65" t="s">
        <v>19</v>
      </c>
      <c r="B10" s="135">
        <v>0.15</v>
      </c>
      <c r="C10" s="136"/>
      <c r="D10" s="221"/>
      <c r="E10" s="222"/>
      <c r="F10" s="17">
        <f>IF(C10="s",B10*0.4,0)</f>
        <v>0</v>
      </c>
      <c r="G10" s="15"/>
      <c r="H10" s="104" t="s">
        <v>20</v>
      </c>
      <c r="I10" s="105">
        <f>F159</f>
        <v>0</v>
      </c>
      <c r="J10" s="13"/>
      <c r="K10" s="13"/>
      <c r="L10" s="13"/>
    </row>
    <row r="11" spans="1:12" ht="34.799999999999997" customHeight="1" x14ac:dyDescent="0.3">
      <c r="A11" s="137" t="s">
        <v>234</v>
      </c>
      <c r="B11" s="135">
        <v>0.15</v>
      </c>
      <c r="C11" s="136"/>
      <c r="D11" s="221"/>
      <c r="E11" s="222"/>
      <c r="F11" s="17">
        <f>IF(C11="s",B11*0.4,0)</f>
        <v>0</v>
      </c>
      <c r="G11" s="15"/>
      <c r="H11" s="104" t="s">
        <v>21</v>
      </c>
      <c r="I11" s="105">
        <f>F169</f>
        <v>0</v>
      </c>
      <c r="J11" s="13"/>
      <c r="K11" s="13"/>
      <c r="L11" s="13"/>
    </row>
    <row r="12" spans="1:12" ht="18" customHeight="1" x14ac:dyDescent="0.3">
      <c r="A12" s="131" t="s">
        <v>22</v>
      </c>
      <c r="B12" s="138"/>
      <c r="C12" s="139"/>
      <c r="D12" s="223"/>
      <c r="E12" s="224"/>
      <c r="F12" s="100"/>
      <c r="G12" s="15"/>
      <c r="H12" s="104" t="s">
        <v>23</v>
      </c>
      <c r="I12" s="105">
        <f>F191</f>
        <v>0</v>
      </c>
      <c r="J12" s="13"/>
      <c r="K12" s="13"/>
      <c r="L12" s="13"/>
    </row>
    <row r="13" spans="1:12" ht="16.95" customHeight="1" x14ac:dyDescent="0.3">
      <c r="A13" s="64" t="s">
        <v>24</v>
      </c>
      <c r="B13" s="135">
        <v>0.11</v>
      </c>
      <c r="C13" s="136"/>
      <c r="D13" s="221"/>
      <c r="E13" s="222"/>
      <c r="F13" s="17">
        <f>IF(C13="s",B13*0.4,0)</f>
        <v>0</v>
      </c>
      <c r="G13" s="15"/>
      <c r="H13" s="104" t="s">
        <v>25</v>
      </c>
      <c r="I13" s="105">
        <f>F257</f>
        <v>0</v>
      </c>
      <c r="J13" s="13"/>
      <c r="K13" s="13"/>
      <c r="L13" s="13"/>
    </row>
    <row r="14" spans="1:12" ht="17.55" customHeight="1" thickBot="1" x14ac:dyDescent="0.35">
      <c r="A14" s="64" t="s">
        <v>26</v>
      </c>
      <c r="B14" s="135">
        <v>0.11</v>
      </c>
      <c r="C14" s="136"/>
      <c r="D14" s="221"/>
      <c r="E14" s="222"/>
      <c r="F14" s="17">
        <f>IF(C14="s",B14*0.4,0)</f>
        <v>0</v>
      </c>
      <c r="G14" s="15"/>
      <c r="H14" s="106" t="s">
        <v>27</v>
      </c>
      <c r="I14" s="107">
        <f>F268</f>
        <v>0</v>
      </c>
      <c r="J14" s="13"/>
      <c r="K14" s="13"/>
      <c r="L14" s="13"/>
    </row>
    <row r="15" spans="1:12" ht="19.05" customHeight="1" thickBot="1" x14ac:dyDescent="0.35">
      <c r="A15" s="137" t="s">
        <v>28</v>
      </c>
      <c r="B15" s="140">
        <v>0.11</v>
      </c>
      <c r="C15" s="136"/>
      <c r="D15" s="221"/>
      <c r="E15" s="222"/>
      <c r="F15" s="19">
        <f>IF(C15="s",B15*0.4,0)</f>
        <v>0</v>
      </c>
      <c r="G15" s="18"/>
      <c r="H15" s="112" t="s">
        <v>29</v>
      </c>
      <c r="I15" s="113">
        <f>SUM(I5:I14)</f>
        <v>0</v>
      </c>
    </row>
    <row r="16" spans="1:12" ht="31.8" thickBot="1" x14ac:dyDescent="0.35">
      <c r="A16" s="141" t="s">
        <v>30</v>
      </c>
      <c r="B16" s="142">
        <v>0.2</v>
      </c>
      <c r="C16" s="143"/>
      <c r="D16" s="143"/>
      <c r="E16" s="143"/>
      <c r="F16" s="20">
        <f>SUM(F18:F21)</f>
        <v>0</v>
      </c>
      <c r="G16" s="18"/>
    </row>
    <row r="17" spans="1:9" ht="16.2" customHeight="1" x14ac:dyDescent="0.3">
      <c r="A17" s="131" t="s">
        <v>197</v>
      </c>
      <c r="B17" s="132"/>
      <c r="C17" s="133"/>
      <c r="D17" s="133"/>
      <c r="E17" s="134"/>
      <c r="F17" s="14"/>
      <c r="G17" s="18"/>
    </row>
    <row r="18" spans="1:9" ht="15.75" customHeight="1" x14ac:dyDescent="0.3">
      <c r="A18" s="64" t="s">
        <v>31</v>
      </c>
      <c r="B18" s="135">
        <v>0.22</v>
      </c>
      <c r="C18" s="136"/>
      <c r="D18" s="221"/>
      <c r="E18" s="222"/>
      <c r="F18" s="17">
        <f>IF(C18="s",B18*$B$16,0)</f>
        <v>0</v>
      </c>
      <c r="G18" s="15"/>
    </row>
    <row r="19" spans="1:9" ht="15.75" customHeight="1" x14ac:dyDescent="0.3">
      <c r="A19" s="64" t="s">
        <v>32</v>
      </c>
      <c r="B19" s="135">
        <v>0.26</v>
      </c>
      <c r="C19" s="136"/>
      <c r="D19" s="221"/>
      <c r="E19" s="222"/>
      <c r="F19" s="17">
        <f>IF(C19="s",B19*$B$16,0)</f>
        <v>0</v>
      </c>
      <c r="G19" s="15"/>
    </row>
    <row r="20" spans="1:9" ht="15.75" customHeight="1" x14ac:dyDescent="0.3">
      <c r="A20" s="64" t="s">
        <v>33</v>
      </c>
      <c r="B20" s="135">
        <v>0.26</v>
      </c>
      <c r="C20" s="136"/>
      <c r="D20" s="221"/>
      <c r="E20" s="222"/>
      <c r="F20" s="17">
        <f>IF(C20="s",B20*$B$16,0)</f>
        <v>0</v>
      </c>
      <c r="G20" s="15"/>
    </row>
    <row r="21" spans="1:9" ht="15.75" customHeight="1" thickBot="1" x14ac:dyDescent="0.35">
      <c r="A21" s="144" t="s">
        <v>232</v>
      </c>
      <c r="B21" s="135">
        <v>0.26</v>
      </c>
      <c r="C21" s="136"/>
      <c r="D21" s="221"/>
      <c r="E21" s="222"/>
      <c r="F21" s="17">
        <f>IF(C21="s",B21*$B$16,0)</f>
        <v>0</v>
      </c>
      <c r="G21" s="15"/>
    </row>
    <row r="22" spans="1:9" ht="16.2" thickBot="1" x14ac:dyDescent="0.35">
      <c r="A22" s="141" t="s">
        <v>34</v>
      </c>
      <c r="B22" s="142">
        <v>0.4</v>
      </c>
      <c r="C22" s="143"/>
      <c r="D22" s="143"/>
      <c r="E22" s="143"/>
      <c r="F22" s="21">
        <f>SUM(F24:F25)</f>
        <v>0</v>
      </c>
      <c r="G22" s="18"/>
    </row>
    <row r="23" spans="1:9" ht="15.6" x14ac:dyDescent="0.3">
      <c r="A23" s="131" t="s">
        <v>13</v>
      </c>
      <c r="B23" s="131"/>
      <c r="C23" s="133"/>
      <c r="D23" s="133"/>
      <c r="E23" s="134"/>
      <c r="F23" s="22"/>
      <c r="G23" s="18"/>
    </row>
    <row r="24" spans="1:9" ht="15.6" x14ac:dyDescent="0.3">
      <c r="A24" s="144" t="s">
        <v>35</v>
      </c>
      <c r="B24" s="135">
        <v>0.5</v>
      </c>
      <c r="C24" s="136"/>
      <c r="D24" s="221"/>
      <c r="E24" s="222"/>
      <c r="F24" s="16">
        <f>IF(C24="s",B24*$B$22,0)</f>
        <v>0</v>
      </c>
      <c r="G24" s="15"/>
    </row>
    <row r="25" spans="1:9" ht="15.6" x14ac:dyDescent="0.3">
      <c r="A25" s="144" t="s">
        <v>36</v>
      </c>
      <c r="B25" s="135">
        <v>0.5</v>
      </c>
      <c r="C25" s="136"/>
      <c r="D25" s="221"/>
      <c r="E25" s="222"/>
      <c r="F25" s="17">
        <f>IF(C25="s",B25*$B$22,0)</f>
        <v>0</v>
      </c>
      <c r="G25" s="15"/>
    </row>
    <row r="26" spans="1:9" ht="17.399999999999999" x14ac:dyDescent="0.3">
      <c r="A26" s="145" t="s">
        <v>231</v>
      </c>
      <c r="B26" s="146">
        <v>0.02</v>
      </c>
      <c r="C26" s="147"/>
      <c r="D26" s="225"/>
      <c r="E26" s="226"/>
      <c r="F26" s="23">
        <f>SUM(F27,F35,F46,F52,F63)*B26</f>
        <v>0</v>
      </c>
      <c r="G26" s="24"/>
    </row>
    <row r="27" spans="1:9" s="29" customFormat="1" ht="15.6" x14ac:dyDescent="0.3">
      <c r="A27" s="126" t="s">
        <v>37</v>
      </c>
      <c r="B27" s="148">
        <v>0.2</v>
      </c>
      <c r="C27" s="149"/>
      <c r="D27" s="143"/>
      <c r="E27" s="155"/>
      <c r="F27" s="25">
        <f>IF(C31="n.a",SUM((F29+IF(C29="n",0,1%)), (F30+IF(C29="n",0,1%)), (F32+IF(C29="n",0,1%)),(F33+IF(C29="n",0,0.5%)),(F34+IF(C29="n",0,0.5%))),SUM(F29:F34))</f>
        <v>0</v>
      </c>
      <c r="G27" s="26"/>
      <c r="H27" s="27"/>
      <c r="I27" s="28"/>
    </row>
    <row r="28" spans="1:9" ht="15.6" x14ac:dyDescent="0.3">
      <c r="A28" s="150" t="s">
        <v>38</v>
      </c>
      <c r="B28" s="151"/>
      <c r="C28" s="152"/>
      <c r="D28" s="152"/>
      <c r="E28" s="153"/>
      <c r="F28" s="30" t="s">
        <v>39</v>
      </c>
      <c r="G28" s="18"/>
    </row>
    <row r="29" spans="1:9" ht="15.6" x14ac:dyDescent="0.3">
      <c r="A29" s="144" t="s">
        <v>40</v>
      </c>
      <c r="B29" s="135">
        <v>0.2</v>
      </c>
      <c r="C29" s="136"/>
      <c r="D29" s="221"/>
      <c r="E29" s="222"/>
      <c r="F29" s="17">
        <f>IF(C29="s",B29*$B$27,0)</f>
        <v>0</v>
      </c>
      <c r="G29" s="31"/>
      <c r="H29" s="32"/>
    </row>
    <row r="30" spans="1:9" ht="15.6" x14ac:dyDescent="0.3">
      <c r="A30" s="144" t="s">
        <v>41</v>
      </c>
      <c r="B30" s="135">
        <v>0.15</v>
      </c>
      <c r="C30" s="136"/>
      <c r="D30" s="221"/>
      <c r="E30" s="222"/>
      <c r="F30" s="17">
        <f>IF(C30="s",B30*$B$27,0)</f>
        <v>0</v>
      </c>
      <c r="G30" s="33"/>
      <c r="H30" s="32"/>
    </row>
    <row r="31" spans="1:9" ht="15.6" x14ac:dyDescent="0.3">
      <c r="A31" s="174" t="s">
        <v>42</v>
      </c>
      <c r="B31" s="154">
        <v>0.2</v>
      </c>
      <c r="C31" s="136"/>
      <c r="D31" s="227"/>
      <c r="E31" s="228"/>
      <c r="F31" s="34">
        <f>IF(C31="s",B31*$B$27,IF(C31="n.a","não aplicável",0))</f>
        <v>0</v>
      </c>
      <c r="G31" s="33"/>
      <c r="H31" s="35"/>
    </row>
    <row r="32" spans="1:9" ht="31.2" x14ac:dyDescent="0.3">
      <c r="A32" s="144" t="s">
        <v>240</v>
      </c>
      <c r="B32" s="135">
        <v>0.15</v>
      </c>
      <c r="C32" s="136"/>
      <c r="D32" s="221"/>
      <c r="E32" s="222"/>
      <c r="F32" s="17">
        <f>IF(C32="s",B32*$B$27,0)</f>
        <v>0</v>
      </c>
      <c r="G32" s="31"/>
      <c r="H32" s="32"/>
      <c r="I32" s="36"/>
    </row>
    <row r="33" spans="1:12" ht="15.6" x14ac:dyDescent="0.3">
      <c r="A33" s="144" t="s">
        <v>235</v>
      </c>
      <c r="B33" s="135">
        <v>0.15</v>
      </c>
      <c r="C33" s="136"/>
      <c r="D33" s="221"/>
      <c r="E33" s="222"/>
      <c r="F33" s="17">
        <f>IF(C33="s",B33*$B$27,0)</f>
        <v>0</v>
      </c>
      <c r="G33" s="31"/>
      <c r="H33" s="32"/>
    </row>
    <row r="34" spans="1:12" ht="15.6" x14ac:dyDescent="0.3">
      <c r="A34" s="144" t="s">
        <v>43</v>
      </c>
      <c r="B34" s="135">
        <v>0.15</v>
      </c>
      <c r="C34" s="136"/>
      <c r="D34" s="221"/>
      <c r="E34" s="222"/>
      <c r="F34" s="17">
        <f>IF(C34="s",B34*$B$27,0)</f>
        <v>0</v>
      </c>
      <c r="G34" s="31"/>
      <c r="H34" s="32"/>
    </row>
    <row r="35" spans="1:12" ht="46.8" x14ac:dyDescent="0.3">
      <c r="A35" s="126" t="s">
        <v>44</v>
      </c>
      <c r="B35" s="142">
        <v>0.2</v>
      </c>
      <c r="C35" s="143"/>
      <c r="D35" s="143"/>
      <c r="E35" s="143"/>
      <c r="F35" s="37">
        <f>SUM(F37:F45)</f>
        <v>0</v>
      </c>
      <c r="G35" s="18"/>
    </row>
    <row r="36" spans="1:12" ht="15.75" customHeight="1" x14ac:dyDescent="0.3">
      <c r="A36" s="150" t="s">
        <v>45</v>
      </c>
      <c r="B36" s="151"/>
      <c r="C36" s="152"/>
      <c r="D36" s="152"/>
      <c r="E36" s="153"/>
      <c r="F36" s="38"/>
      <c r="G36" s="18"/>
    </row>
    <row r="37" spans="1:12" ht="15.75" customHeight="1" x14ac:dyDescent="0.3">
      <c r="A37" s="64" t="s">
        <v>46</v>
      </c>
      <c r="B37" s="135">
        <v>0.1</v>
      </c>
      <c r="C37" s="136"/>
      <c r="D37" s="221"/>
      <c r="E37" s="222"/>
      <c r="F37" s="16">
        <f>IF(C37="s",B37*$B$35,0)</f>
        <v>0</v>
      </c>
      <c r="G37" s="18"/>
    </row>
    <row r="38" spans="1:12" ht="15.6" x14ac:dyDescent="0.3">
      <c r="A38" s="64" t="s">
        <v>47</v>
      </c>
      <c r="B38" s="135">
        <v>0.1</v>
      </c>
      <c r="C38" s="136"/>
      <c r="D38" s="221"/>
      <c r="E38" s="222"/>
      <c r="F38" s="17">
        <f>IF(C38="s",B38*$B$35,0)</f>
        <v>0</v>
      </c>
      <c r="G38" s="18"/>
    </row>
    <row r="39" spans="1:12" ht="15.75" customHeight="1" x14ac:dyDescent="0.3">
      <c r="A39" s="64" t="s">
        <v>48</v>
      </c>
      <c r="B39" s="135">
        <v>0.1</v>
      </c>
      <c r="C39" s="136"/>
      <c r="D39" s="221"/>
      <c r="E39" s="222"/>
      <c r="F39" s="17">
        <f>IF(C39="s",B39*$B$35,0)</f>
        <v>0</v>
      </c>
      <c r="G39" s="18"/>
    </row>
    <row r="40" spans="1:12" ht="15.75" customHeight="1" x14ac:dyDescent="0.3">
      <c r="A40" s="64" t="s">
        <v>49</v>
      </c>
      <c r="B40" s="135">
        <v>0.1</v>
      </c>
      <c r="C40" s="136"/>
      <c r="D40" s="221"/>
      <c r="E40" s="222"/>
      <c r="F40" s="39">
        <f>IF(C40="s",B40*$B$35,0)</f>
        <v>0</v>
      </c>
      <c r="G40" s="18"/>
    </row>
    <row r="41" spans="1:12" ht="15.75" customHeight="1" x14ac:dyDescent="0.3">
      <c r="A41" s="150" t="s">
        <v>50</v>
      </c>
      <c r="B41" s="151"/>
      <c r="C41" s="152"/>
      <c r="D41" s="152"/>
      <c r="E41" s="152"/>
      <c r="F41" s="40"/>
      <c r="G41" s="18"/>
    </row>
    <row r="42" spans="1:12" s="2" customFormat="1" ht="15.75" customHeight="1" x14ac:dyDescent="0.3">
      <c r="A42" s="64" t="s">
        <v>51</v>
      </c>
      <c r="B42" s="135">
        <v>0.15</v>
      </c>
      <c r="C42" s="136"/>
      <c r="D42" s="221"/>
      <c r="E42" s="222"/>
      <c r="F42" s="16">
        <f>IF(C42="s",B42*$B$35,0)</f>
        <v>0</v>
      </c>
      <c r="G42" s="18"/>
      <c r="I42" s="3"/>
      <c r="J42"/>
      <c r="K42"/>
      <c r="L42"/>
    </row>
    <row r="43" spans="1:12" s="2" customFormat="1" ht="15.75" customHeight="1" x14ac:dyDescent="0.3">
      <c r="A43" s="64" t="s">
        <v>52</v>
      </c>
      <c r="B43" s="135">
        <v>0.15</v>
      </c>
      <c r="C43" s="136"/>
      <c r="D43" s="221"/>
      <c r="E43" s="222"/>
      <c r="F43" s="17">
        <f>IF(C43="s",B43*$B$35,0)</f>
        <v>0</v>
      </c>
      <c r="G43" s="18"/>
      <c r="I43" s="3"/>
      <c r="J43"/>
      <c r="K43"/>
      <c r="L43"/>
    </row>
    <row r="44" spans="1:12" s="2" customFormat="1" ht="15.75" customHeight="1" x14ac:dyDescent="0.3">
      <c r="A44" s="64" t="s">
        <v>53</v>
      </c>
      <c r="B44" s="135">
        <v>0.15</v>
      </c>
      <c r="C44" s="136"/>
      <c r="D44" s="221"/>
      <c r="E44" s="222"/>
      <c r="F44" s="17">
        <f>IF(C44="s",B44*$B$35,0)</f>
        <v>0</v>
      </c>
      <c r="G44" s="18"/>
      <c r="I44" s="3"/>
      <c r="J44"/>
      <c r="K44"/>
      <c r="L44"/>
    </row>
    <row r="45" spans="1:12" s="2" customFormat="1" ht="15" customHeight="1" x14ac:dyDescent="0.3">
      <c r="A45" s="64" t="s">
        <v>54</v>
      </c>
      <c r="B45" s="135">
        <v>0.15</v>
      </c>
      <c r="C45" s="136"/>
      <c r="D45" s="221"/>
      <c r="E45" s="222"/>
      <c r="F45" s="39">
        <f>IF(C45="s",B45*$B$35,0)</f>
        <v>0</v>
      </c>
      <c r="G45" s="18"/>
      <c r="I45" s="3"/>
      <c r="J45"/>
      <c r="K45"/>
      <c r="L45"/>
    </row>
    <row r="46" spans="1:12" s="2" customFormat="1" ht="31.2" x14ac:dyDescent="0.3">
      <c r="A46" s="126" t="s">
        <v>55</v>
      </c>
      <c r="B46" s="142">
        <v>0.15</v>
      </c>
      <c r="C46" s="143"/>
      <c r="D46" s="143"/>
      <c r="E46" s="143"/>
      <c r="F46" s="25">
        <f>SUM(F48:F51)</f>
        <v>0</v>
      </c>
      <c r="G46" s="18"/>
      <c r="I46" s="3"/>
      <c r="J46"/>
      <c r="K46"/>
      <c r="L46"/>
    </row>
    <row r="47" spans="1:12" s="2" customFormat="1" ht="15.75" customHeight="1" x14ac:dyDescent="0.3">
      <c r="A47" s="150" t="s">
        <v>56</v>
      </c>
      <c r="B47" s="151"/>
      <c r="C47" s="152"/>
      <c r="D47" s="152"/>
      <c r="E47" s="153"/>
      <c r="F47" s="30"/>
      <c r="G47" s="18"/>
      <c r="I47" s="3"/>
      <c r="J47"/>
      <c r="K47"/>
      <c r="L47"/>
    </row>
    <row r="48" spans="1:12" s="2" customFormat="1" ht="15.6" x14ac:dyDescent="0.3">
      <c r="A48" s="144" t="s">
        <v>57</v>
      </c>
      <c r="B48" s="135">
        <v>0.25</v>
      </c>
      <c r="C48" s="136"/>
      <c r="D48" s="221"/>
      <c r="E48" s="222"/>
      <c r="F48" s="17">
        <f>IF(C48="s",B48*$B$46,0)</f>
        <v>0</v>
      </c>
      <c r="G48" s="18"/>
      <c r="I48" s="3"/>
      <c r="J48"/>
      <c r="K48"/>
      <c r="L48"/>
    </row>
    <row r="49" spans="1:12" s="2" customFormat="1" ht="15.6" x14ac:dyDescent="0.3">
      <c r="A49" s="144" t="s">
        <v>58</v>
      </c>
      <c r="B49" s="135">
        <v>0.25</v>
      </c>
      <c r="C49" s="136"/>
      <c r="D49" s="221"/>
      <c r="E49" s="222"/>
      <c r="F49" s="17">
        <f>IF(C49="s",B49*$B$46,0)</f>
        <v>0</v>
      </c>
      <c r="G49" s="18"/>
      <c r="I49" s="3"/>
      <c r="J49"/>
      <c r="K49"/>
      <c r="L49"/>
    </row>
    <row r="50" spans="1:12" s="2" customFormat="1" ht="15.6" x14ac:dyDescent="0.3">
      <c r="A50" s="144" t="s">
        <v>59</v>
      </c>
      <c r="B50" s="135">
        <v>0.25</v>
      </c>
      <c r="C50" s="136"/>
      <c r="D50" s="221"/>
      <c r="E50" s="222"/>
      <c r="F50" s="17">
        <f>IF(C50="s",B50*$B$46,0)</f>
        <v>0</v>
      </c>
      <c r="G50" s="18"/>
      <c r="I50" s="3"/>
      <c r="J50"/>
      <c r="K50"/>
      <c r="L50"/>
    </row>
    <row r="51" spans="1:12" s="2" customFormat="1" ht="15.6" x14ac:dyDescent="0.3">
      <c r="A51" s="144" t="s">
        <v>60</v>
      </c>
      <c r="B51" s="135">
        <v>0.25</v>
      </c>
      <c r="C51" s="136"/>
      <c r="D51" s="221"/>
      <c r="E51" s="222"/>
      <c r="F51" s="17">
        <f>IF(C51="s",B51*$B$46,0)</f>
        <v>0</v>
      </c>
      <c r="G51" s="18"/>
      <c r="I51" s="3"/>
      <c r="J51"/>
      <c r="K51"/>
      <c r="L51"/>
    </row>
    <row r="52" spans="1:12" s="2" customFormat="1" ht="48" customHeight="1" x14ac:dyDescent="0.3">
      <c r="A52" s="126" t="s">
        <v>61</v>
      </c>
      <c r="B52" s="142">
        <v>0.15</v>
      </c>
      <c r="C52" s="143"/>
      <c r="D52" s="143"/>
      <c r="E52" s="155"/>
      <c r="F52" s="37">
        <f>SUM(F54:F55)</f>
        <v>0</v>
      </c>
      <c r="G52" s="18"/>
      <c r="I52" s="3"/>
      <c r="J52"/>
      <c r="K52"/>
      <c r="L52"/>
    </row>
    <row r="53" spans="1:12" s="2" customFormat="1" ht="15.75" customHeight="1" x14ac:dyDescent="0.3">
      <c r="A53" s="150" t="s">
        <v>13</v>
      </c>
      <c r="B53" s="151"/>
      <c r="C53" s="152"/>
      <c r="D53" s="152"/>
      <c r="E53" s="153"/>
      <c r="F53" s="38"/>
      <c r="G53" s="18"/>
      <c r="I53" s="3"/>
      <c r="J53"/>
      <c r="K53"/>
      <c r="L53"/>
    </row>
    <row r="54" spans="1:12" s="2" customFormat="1" ht="31.2" x14ac:dyDescent="0.3">
      <c r="A54" s="64" t="s">
        <v>62</v>
      </c>
      <c r="B54" s="135">
        <v>0.6</v>
      </c>
      <c r="C54" s="136"/>
      <c r="D54" s="221"/>
      <c r="E54" s="222"/>
      <c r="F54" s="16">
        <f>IF(C54="s",B54*$B$52,0)</f>
        <v>0</v>
      </c>
      <c r="G54" s="18"/>
      <c r="I54" s="3"/>
      <c r="J54"/>
      <c r="K54"/>
      <c r="L54"/>
    </row>
    <row r="55" spans="1:12" s="2" customFormat="1" ht="31.2" x14ac:dyDescent="0.3">
      <c r="A55" s="64" t="s">
        <v>63</v>
      </c>
      <c r="B55" s="135">
        <v>0.4</v>
      </c>
      <c r="C55" s="136"/>
      <c r="D55" s="221"/>
      <c r="E55" s="222"/>
      <c r="F55" s="17">
        <f>IF(C55="s",B55*$B$52,0)</f>
        <v>0</v>
      </c>
      <c r="G55" s="18"/>
      <c r="I55" s="3"/>
      <c r="J55"/>
      <c r="K55"/>
      <c r="L55"/>
    </row>
    <row r="56" spans="1:12" s="2" customFormat="1" ht="57" customHeight="1" x14ac:dyDescent="0.3">
      <c r="A56" s="126" t="s">
        <v>64</v>
      </c>
      <c r="B56" s="142">
        <v>0.15</v>
      </c>
      <c r="C56" s="155"/>
      <c r="D56" s="155"/>
      <c r="E56" s="155"/>
      <c r="F56" s="37">
        <f>SUM(F58:F59,F61:F62)</f>
        <v>0</v>
      </c>
      <c r="G56" s="18"/>
      <c r="I56" s="3"/>
      <c r="J56"/>
      <c r="K56"/>
      <c r="L56"/>
    </row>
    <row r="57" spans="1:12" s="2" customFormat="1" ht="15.75" customHeight="1" x14ac:dyDescent="0.3">
      <c r="A57" s="156" t="s">
        <v>65</v>
      </c>
      <c r="B57" s="157"/>
      <c r="C57" s="158"/>
      <c r="D57" s="229"/>
      <c r="E57" s="230"/>
      <c r="F57" s="41"/>
      <c r="G57" s="18"/>
      <c r="I57" s="3"/>
      <c r="J57"/>
      <c r="K57"/>
      <c r="L57"/>
    </row>
    <row r="58" spans="1:12" s="2" customFormat="1" ht="15.75" customHeight="1" x14ac:dyDescent="0.3">
      <c r="A58" s="64" t="s">
        <v>66</v>
      </c>
      <c r="B58" s="135">
        <v>0.25</v>
      </c>
      <c r="C58" s="136"/>
      <c r="D58" s="221"/>
      <c r="E58" s="222"/>
      <c r="F58" s="17">
        <f>IF(C58="s",B58*$B$56,0)</f>
        <v>0</v>
      </c>
      <c r="G58" s="18"/>
      <c r="I58" s="3"/>
      <c r="J58"/>
      <c r="K58"/>
      <c r="L58"/>
    </row>
    <row r="59" spans="1:12" s="2" customFormat="1" ht="15.75" customHeight="1" x14ac:dyDescent="0.3">
      <c r="A59" s="64" t="s">
        <v>67</v>
      </c>
      <c r="B59" s="135">
        <v>0.25</v>
      </c>
      <c r="C59" s="136"/>
      <c r="D59" s="221"/>
      <c r="E59" s="222"/>
      <c r="F59" s="17">
        <f>IF(C59="s",B59*$B$56,0)</f>
        <v>0</v>
      </c>
      <c r="G59" s="18"/>
      <c r="I59" s="3"/>
      <c r="J59"/>
      <c r="K59"/>
      <c r="L59"/>
    </row>
    <row r="60" spans="1:12" s="2" customFormat="1" ht="15.75" customHeight="1" x14ac:dyDescent="0.3">
      <c r="A60" s="156" t="s">
        <v>68</v>
      </c>
      <c r="B60" s="157"/>
      <c r="C60" s="158"/>
      <c r="D60" s="229"/>
      <c r="E60" s="230"/>
      <c r="F60" s="41"/>
      <c r="G60" s="18"/>
      <c r="I60" s="3"/>
      <c r="J60"/>
      <c r="K60"/>
      <c r="L60"/>
    </row>
    <row r="61" spans="1:12" s="2" customFormat="1" ht="15.75" customHeight="1" x14ac:dyDescent="0.3">
      <c r="A61" s="64" t="s">
        <v>69</v>
      </c>
      <c r="B61" s="135">
        <v>0.25</v>
      </c>
      <c r="C61" s="136"/>
      <c r="D61" s="221"/>
      <c r="E61" s="222"/>
      <c r="F61" s="17">
        <f>IF(C61="s",B61*$B$56,0)</f>
        <v>0</v>
      </c>
      <c r="G61" s="18"/>
      <c r="I61" s="3"/>
      <c r="J61"/>
      <c r="K61"/>
      <c r="L61"/>
    </row>
    <row r="62" spans="1:12" s="2" customFormat="1" ht="15.75" customHeight="1" x14ac:dyDescent="0.3">
      <c r="A62" s="64" t="s">
        <v>70</v>
      </c>
      <c r="B62" s="135">
        <v>0.25</v>
      </c>
      <c r="C62" s="136"/>
      <c r="D62" s="221"/>
      <c r="E62" s="222"/>
      <c r="F62" s="17">
        <f>IF(C62="s",B62*$B$56,0)</f>
        <v>0</v>
      </c>
      <c r="G62" s="18"/>
      <c r="I62" s="3"/>
      <c r="J62"/>
      <c r="K62"/>
      <c r="L62"/>
    </row>
    <row r="63" spans="1:12" s="2" customFormat="1" ht="38.4" customHeight="1" x14ac:dyDescent="0.3">
      <c r="A63" s="141" t="s">
        <v>71</v>
      </c>
      <c r="B63" s="142">
        <v>0.3</v>
      </c>
      <c r="C63" s="143"/>
      <c r="D63" s="143"/>
      <c r="E63" s="155"/>
      <c r="F63" s="37">
        <f>SUM(F65:F70)</f>
        <v>0</v>
      </c>
      <c r="G63" s="18"/>
      <c r="I63" s="3"/>
      <c r="J63"/>
      <c r="K63"/>
      <c r="L63"/>
    </row>
    <row r="64" spans="1:12" s="2" customFormat="1" ht="15.75" customHeight="1" x14ac:dyDescent="0.3">
      <c r="A64" s="156" t="s">
        <v>45</v>
      </c>
      <c r="B64" s="157"/>
      <c r="C64" s="158"/>
      <c r="D64" s="229"/>
      <c r="E64" s="230"/>
      <c r="F64" s="41"/>
      <c r="G64" s="18"/>
      <c r="I64" s="3"/>
      <c r="J64"/>
      <c r="K64"/>
      <c r="L64"/>
    </row>
    <row r="65" spans="1:12" s="2" customFormat="1" ht="15.6" x14ac:dyDescent="0.3">
      <c r="A65" s="144" t="s">
        <v>72</v>
      </c>
      <c r="B65" s="135">
        <v>0.2</v>
      </c>
      <c r="C65" s="136"/>
      <c r="D65" s="221"/>
      <c r="E65" s="222"/>
      <c r="F65" s="17">
        <f t="shared" ref="F65:F70" si="0">IF(C65="s",B65*$B$63,0)</f>
        <v>0</v>
      </c>
      <c r="G65" s="18"/>
      <c r="I65" s="3"/>
      <c r="J65"/>
      <c r="K65"/>
      <c r="L65"/>
    </row>
    <row r="66" spans="1:12" s="2" customFormat="1" ht="15.75" customHeight="1" x14ac:dyDescent="0.3">
      <c r="A66" s="144" t="s">
        <v>73</v>
      </c>
      <c r="B66" s="135">
        <v>0.2</v>
      </c>
      <c r="C66" s="136"/>
      <c r="D66" s="221"/>
      <c r="E66" s="222"/>
      <c r="F66" s="17">
        <f t="shared" si="0"/>
        <v>0</v>
      </c>
      <c r="G66" s="18"/>
      <c r="I66" s="3"/>
      <c r="J66"/>
      <c r="K66"/>
      <c r="L66"/>
    </row>
    <row r="67" spans="1:12" s="2" customFormat="1" ht="15.75" customHeight="1" x14ac:dyDescent="0.3">
      <c r="A67" s="144" t="s">
        <v>74</v>
      </c>
      <c r="B67" s="135">
        <v>0.15</v>
      </c>
      <c r="C67" s="136"/>
      <c r="D67" s="221"/>
      <c r="E67" s="222"/>
      <c r="F67" s="17">
        <f t="shared" si="0"/>
        <v>0</v>
      </c>
      <c r="G67" s="18"/>
      <c r="I67" s="3"/>
      <c r="J67"/>
      <c r="K67"/>
      <c r="L67"/>
    </row>
    <row r="68" spans="1:12" s="2" customFormat="1" ht="31.2" x14ac:dyDescent="0.3">
      <c r="A68" s="144" t="s">
        <v>75</v>
      </c>
      <c r="B68" s="135">
        <v>0.15</v>
      </c>
      <c r="C68" s="136"/>
      <c r="D68" s="221"/>
      <c r="E68" s="222"/>
      <c r="F68" s="17">
        <f t="shared" si="0"/>
        <v>0</v>
      </c>
      <c r="G68" s="18"/>
      <c r="I68" s="3"/>
      <c r="J68"/>
      <c r="K68"/>
      <c r="L68"/>
    </row>
    <row r="69" spans="1:12" s="2" customFormat="1" ht="29.4" customHeight="1" x14ac:dyDescent="0.3">
      <c r="A69" s="144" t="s">
        <v>76</v>
      </c>
      <c r="B69" s="135">
        <v>0.15</v>
      </c>
      <c r="C69" s="136"/>
      <c r="D69" s="221"/>
      <c r="E69" s="222"/>
      <c r="F69" s="17">
        <f t="shared" si="0"/>
        <v>0</v>
      </c>
      <c r="G69" s="18"/>
      <c r="I69" s="3"/>
      <c r="J69"/>
      <c r="K69"/>
      <c r="L69"/>
    </row>
    <row r="70" spans="1:12" s="2" customFormat="1" ht="15.6" x14ac:dyDescent="0.3">
      <c r="A70" s="144" t="s">
        <v>77</v>
      </c>
      <c r="B70" s="135">
        <v>0.15</v>
      </c>
      <c r="C70" s="136"/>
      <c r="D70" s="221"/>
      <c r="E70" s="222"/>
      <c r="F70" s="39">
        <f t="shared" si="0"/>
        <v>0</v>
      </c>
      <c r="G70" s="18"/>
      <c r="I70" s="3"/>
      <c r="J70"/>
      <c r="K70"/>
      <c r="L70"/>
    </row>
    <row r="71" spans="1:12" s="2" customFormat="1" ht="17.399999999999999" x14ac:dyDescent="0.3">
      <c r="A71" s="123" t="s">
        <v>230</v>
      </c>
      <c r="B71" s="146">
        <v>0.06</v>
      </c>
      <c r="C71" s="147"/>
      <c r="D71" s="225"/>
      <c r="E71" s="226"/>
      <c r="F71" s="42">
        <f>IF(F98=0,SUM((F72+IF(F72=0,0,12%)),(F83+IF(F83=0,0,11.5%)),(F91+IF(F91=0,0,11%)),(F106+IF(F106=0,0,11%))*(F113+IF(F113=0,0,11%)))*B71,SUM(F72,F83,F91,F98,F106,F113)*B71)</f>
        <v>0</v>
      </c>
      <c r="G71" s="8"/>
      <c r="I71" s="3"/>
      <c r="J71"/>
      <c r="K71"/>
      <c r="L71"/>
    </row>
    <row r="72" spans="1:12" s="2" customFormat="1" ht="36" customHeight="1" x14ac:dyDescent="0.3">
      <c r="A72" s="126" t="s">
        <v>198</v>
      </c>
      <c r="B72" s="148">
        <v>0.15</v>
      </c>
      <c r="C72" s="149"/>
      <c r="D72" s="143"/>
      <c r="E72" s="155"/>
      <c r="F72" s="43">
        <f>IF(C82="n.a",SUM((F74+IF(C74="n",0,0.19%)), (F75+IF(C75="n",0,0.19%)), (F76+IF(C76="n",0,0.19%)), (F77+IF(C77="n",0,0.19%)),(F78+IF(C78="n",0,0.19%)),(F79+IF(C79="n",0,0.19%)),(F80+IF(C80="n",0,0.18%)),(F81+IF(C81="n",0,0.18%))),SUM(F74:F82))</f>
        <v>0</v>
      </c>
      <c r="G72" s="8"/>
      <c r="I72" s="3"/>
      <c r="J72"/>
      <c r="K72"/>
      <c r="L72"/>
    </row>
    <row r="73" spans="1:12" s="2" customFormat="1" ht="15.75" customHeight="1" x14ac:dyDescent="0.3">
      <c r="A73" s="156" t="s">
        <v>38</v>
      </c>
      <c r="B73" s="157"/>
      <c r="C73" s="158"/>
      <c r="D73" s="229"/>
      <c r="E73" s="230"/>
      <c r="F73" s="41"/>
      <c r="G73" s="18"/>
      <c r="I73" s="3"/>
      <c r="J73"/>
      <c r="K73"/>
      <c r="L73"/>
    </row>
    <row r="74" spans="1:12" s="2" customFormat="1" ht="15.6" x14ac:dyDescent="0.3">
      <c r="A74" s="64" t="s">
        <v>78</v>
      </c>
      <c r="B74" s="135">
        <v>0.1</v>
      </c>
      <c r="C74" s="136"/>
      <c r="D74" s="221"/>
      <c r="E74" s="222"/>
      <c r="F74" s="16">
        <f t="shared" ref="F74:F82" si="1">IF(C74="s",B74*$B$72,0)</f>
        <v>0</v>
      </c>
      <c r="G74" s="44"/>
      <c r="I74" s="3"/>
      <c r="J74"/>
      <c r="K74"/>
      <c r="L74"/>
    </row>
    <row r="75" spans="1:12" s="2" customFormat="1" ht="15.6" x14ac:dyDescent="0.3">
      <c r="A75" s="64" t="s">
        <v>79</v>
      </c>
      <c r="B75" s="135">
        <v>0.1</v>
      </c>
      <c r="C75" s="136"/>
      <c r="D75" s="221"/>
      <c r="E75" s="222"/>
      <c r="F75" s="17">
        <f t="shared" si="1"/>
        <v>0</v>
      </c>
      <c r="G75" s="44"/>
      <c r="I75" s="3"/>
      <c r="J75"/>
      <c r="K75"/>
      <c r="L75"/>
    </row>
    <row r="76" spans="1:12" s="2" customFormat="1" ht="19.05" customHeight="1" x14ac:dyDescent="0.3">
      <c r="A76" s="144" t="s">
        <v>80</v>
      </c>
      <c r="B76" s="135">
        <v>0.1</v>
      </c>
      <c r="C76" s="136"/>
      <c r="D76" s="221"/>
      <c r="E76" s="222"/>
      <c r="F76" s="17">
        <f t="shared" si="1"/>
        <v>0</v>
      </c>
      <c r="G76" s="44"/>
      <c r="I76" s="3"/>
      <c r="J76"/>
      <c r="K76"/>
      <c r="L76"/>
    </row>
    <row r="77" spans="1:12" s="2" customFormat="1" ht="31.2" x14ac:dyDescent="0.3">
      <c r="A77" s="144" t="s">
        <v>199</v>
      </c>
      <c r="B77" s="135">
        <v>0.15</v>
      </c>
      <c r="C77" s="136"/>
      <c r="D77" s="221"/>
      <c r="E77" s="222"/>
      <c r="F77" s="17">
        <f t="shared" si="1"/>
        <v>0</v>
      </c>
      <c r="G77" s="44"/>
      <c r="I77" s="3"/>
      <c r="J77"/>
      <c r="K77"/>
      <c r="L77"/>
    </row>
    <row r="78" spans="1:12" s="2" customFormat="1" ht="31.2" x14ac:dyDescent="0.3">
      <c r="A78" s="144" t="s">
        <v>81</v>
      </c>
      <c r="B78" s="135">
        <v>0.15</v>
      </c>
      <c r="C78" s="136"/>
      <c r="D78" s="221"/>
      <c r="E78" s="222"/>
      <c r="F78" s="17">
        <f t="shared" si="1"/>
        <v>0</v>
      </c>
      <c r="G78" s="44"/>
      <c r="I78" s="3"/>
      <c r="J78"/>
      <c r="K78"/>
      <c r="L78"/>
    </row>
    <row r="79" spans="1:12" s="2" customFormat="1" ht="31.2" x14ac:dyDescent="0.3">
      <c r="A79" s="144" t="s">
        <v>82</v>
      </c>
      <c r="B79" s="135">
        <v>0.1</v>
      </c>
      <c r="C79" s="136"/>
      <c r="D79" s="221"/>
      <c r="E79" s="222"/>
      <c r="F79" s="17">
        <f t="shared" si="1"/>
        <v>0</v>
      </c>
      <c r="G79" s="44"/>
      <c r="I79" s="3"/>
      <c r="J79"/>
      <c r="K79"/>
      <c r="L79"/>
    </row>
    <row r="80" spans="1:12" s="2" customFormat="1" ht="31.2" x14ac:dyDescent="0.3">
      <c r="A80" s="144" t="s">
        <v>83</v>
      </c>
      <c r="B80" s="135">
        <v>0.1</v>
      </c>
      <c r="C80" s="136"/>
      <c r="D80" s="221"/>
      <c r="E80" s="222"/>
      <c r="F80" s="17">
        <f t="shared" si="1"/>
        <v>0</v>
      </c>
      <c r="G80" s="44"/>
      <c r="I80" s="3"/>
      <c r="J80"/>
      <c r="K80"/>
      <c r="L80"/>
    </row>
    <row r="81" spans="1:12" s="2" customFormat="1" ht="15.6" x14ac:dyDescent="0.3">
      <c r="A81" s="144" t="s">
        <v>229</v>
      </c>
      <c r="B81" s="135">
        <v>0.1</v>
      </c>
      <c r="C81" s="136"/>
      <c r="D81" s="221"/>
      <c r="E81" s="222"/>
      <c r="F81" s="17">
        <f t="shared" si="1"/>
        <v>0</v>
      </c>
      <c r="G81" s="44"/>
      <c r="I81" s="3"/>
      <c r="J81"/>
      <c r="K81"/>
      <c r="L81"/>
    </row>
    <row r="82" spans="1:12" s="2" customFormat="1" ht="31.2" x14ac:dyDescent="0.3">
      <c r="A82" s="174" t="s">
        <v>228</v>
      </c>
      <c r="B82" s="135">
        <v>0.1</v>
      </c>
      <c r="C82" s="136"/>
      <c r="D82" s="221"/>
      <c r="E82" s="222"/>
      <c r="F82" s="39">
        <f t="shared" si="1"/>
        <v>0</v>
      </c>
      <c r="G82" s="44"/>
      <c r="I82" s="3"/>
      <c r="J82"/>
      <c r="K82"/>
      <c r="L82"/>
    </row>
    <row r="83" spans="1:12" s="2" customFormat="1" ht="47.4" thickBot="1" x14ac:dyDescent="0.35">
      <c r="A83" s="141" t="s">
        <v>84</v>
      </c>
      <c r="B83" s="142">
        <v>0.3</v>
      </c>
      <c r="C83" s="143"/>
      <c r="D83" s="143"/>
      <c r="E83" s="143"/>
      <c r="F83" s="45">
        <f>SUM(F85:F90)</f>
        <v>0</v>
      </c>
      <c r="G83" s="18"/>
      <c r="I83" s="3"/>
      <c r="J83"/>
      <c r="K83"/>
      <c r="L83"/>
    </row>
    <row r="84" spans="1:12" s="2" customFormat="1" ht="17.55" customHeight="1" x14ac:dyDescent="0.3">
      <c r="A84" s="156" t="s">
        <v>38</v>
      </c>
      <c r="B84" s="157"/>
      <c r="C84" s="158"/>
      <c r="D84" s="229"/>
      <c r="E84" s="230"/>
      <c r="F84" s="41"/>
      <c r="G84" s="18"/>
      <c r="I84" s="3"/>
      <c r="J84"/>
      <c r="K84"/>
      <c r="L84"/>
    </row>
    <row r="85" spans="1:12" s="2" customFormat="1" ht="37.799999999999997" customHeight="1" x14ac:dyDescent="0.3">
      <c r="A85" s="144" t="s">
        <v>85</v>
      </c>
      <c r="B85" s="135">
        <v>0.25</v>
      </c>
      <c r="C85" s="136"/>
      <c r="D85" s="221"/>
      <c r="E85" s="222"/>
      <c r="F85" s="16">
        <f>IF(C85="s",B85*$B$83,0)</f>
        <v>0</v>
      </c>
      <c r="G85" s="44"/>
      <c r="I85" s="3"/>
      <c r="J85"/>
      <c r="K85"/>
      <c r="L85"/>
    </row>
    <row r="86" spans="1:12" s="2" customFormat="1" ht="15.6" customHeight="1" x14ac:dyDescent="0.3">
      <c r="A86" s="144" t="s">
        <v>86</v>
      </c>
      <c r="B86" s="135">
        <v>0.2</v>
      </c>
      <c r="C86" s="136"/>
      <c r="D86" s="221"/>
      <c r="E86" s="222"/>
      <c r="F86" s="17">
        <f>IF(C86="s",B86*$B$83,0)</f>
        <v>0</v>
      </c>
      <c r="G86" s="44"/>
      <c r="I86" s="3"/>
      <c r="J86"/>
      <c r="K86"/>
      <c r="L86"/>
    </row>
    <row r="87" spans="1:12" s="2" customFormat="1" ht="31.2" x14ac:dyDescent="0.3">
      <c r="A87" s="144" t="s">
        <v>202</v>
      </c>
      <c r="B87" s="135">
        <v>0.25</v>
      </c>
      <c r="C87" s="136"/>
      <c r="D87" s="221"/>
      <c r="E87" s="222"/>
      <c r="F87" s="39">
        <f>IF(C87="s",B87*$B$83,0)</f>
        <v>0</v>
      </c>
      <c r="G87" s="44"/>
      <c r="I87" s="3"/>
      <c r="J87"/>
      <c r="K87"/>
      <c r="L87"/>
    </row>
    <row r="88" spans="1:12" s="2" customFormat="1" ht="15.6" x14ac:dyDescent="0.3">
      <c r="A88" s="156" t="s">
        <v>87</v>
      </c>
      <c r="B88" s="159"/>
      <c r="C88" s="160"/>
      <c r="D88" s="160"/>
      <c r="E88" s="160"/>
      <c r="F88" s="47"/>
      <c r="G88" s="18"/>
      <c r="I88" s="3"/>
      <c r="J88"/>
      <c r="K88"/>
      <c r="L88"/>
    </row>
    <row r="89" spans="1:12" s="2" customFormat="1" ht="15.6" customHeight="1" x14ac:dyDescent="0.3">
      <c r="A89" s="144" t="s">
        <v>227</v>
      </c>
      <c r="B89" s="135">
        <v>0.15</v>
      </c>
      <c r="C89" s="136"/>
      <c r="D89" s="221"/>
      <c r="E89" s="222"/>
      <c r="F89" s="16">
        <f>IF(C89="s",B89*$B$83,0)</f>
        <v>0</v>
      </c>
      <c r="G89" s="44"/>
      <c r="I89" s="3"/>
      <c r="J89"/>
      <c r="K89"/>
      <c r="L89"/>
    </row>
    <row r="90" spans="1:12" s="2" customFormat="1" ht="15.6" customHeight="1" x14ac:dyDescent="0.3">
      <c r="A90" s="144" t="s">
        <v>88</v>
      </c>
      <c r="B90" s="135">
        <v>0.15</v>
      </c>
      <c r="C90" s="136"/>
      <c r="D90" s="221"/>
      <c r="E90" s="222"/>
      <c r="F90" s="17">
        <f>IF(C90="s",B90*$B$83,0)</f>
        <v>0</v>
      </c>
      <c r="G90" s="44"/>
      <c r="I90" s="3"/>
      <c r="J90"/>
      <c r="K90"/>
      <c r="L90"/>
    </row>
    <row r="91" spans="1:12" s="2" customFormat="1" ht="31.2" x14ac:dyDescent="0.3">
      <c r="A91" s="141" t="s">
        <v>89</v>
      </c>
      <c r="B91" s="142">
        <v>0.15</v>
      </c>
      <c r="C91" s="143"/>
      <c r="D91" s="143"/>
      <c r="E91" s="143"/>
      <c r="F91" s="37">
        <f>SUM(F93:F97)</f>
        <v>0</v>
      </c>
      <c r="G91" s="18"/>
      <c r="I91" s="3"/>
      <c r="J91"/>
      <c r="K91"/>
      <c r="L91"/>
    </row>
    <row r="92" spans="1:12" s="2" customFormat="1" ht="15.75" customHeight="1" x14ac:dyDescent="0.3">
      <c r="A92" s="156" t="s">
        <v>13</v>
      </c>
      <c r="B92" s="157"/>
      <c r="C92" s="158"/>
      <c r="D92" s="229"/>
      <c r="E92" s="230"/>
      <c r="F92" s="41"/>
      <c r="G92" s="18"/>
      <c r="I92" s="3"/>
      <c r="J92"/>
      <c r="K92"/>
      <c r="L92"/>
    </row>
    <row r="93" spans="1:12" s="2" customFormat="1" ht="31.2" x14ac:dyDescent="0.3">
      <c r="A93" s="144" t="s">
        <v>90</v>
      </c>
      <c r="B93" s="135">
        <v>0.2</v>
      </c>
      <c r="C93" s="136"/>
      <c r="D93" s="221"/>
      <c r="E93" s="222"/>
      <c r="F93" s="16">
        <f>IF(C93="s",B93*$B$91,0)</f>
        <v>0</v>
      </c>
      <c r="G93" s="44"/>
      <c r="I93" s="3"/>
      <c r="J93"/>
      <c r="K93"/>
      <c r="L93"/>
    </row>
    <row r="94" spans="1:12" s="2" customFormat="1" ht="22.5" customHeight="1" x14ac:dyDescent="0.3">
      <c r="A94" s="144" t="s">
        <v>91</v>
      </c>
      <c r="B94" s="135">
        <v>0.2</v>
      </c>
      <c r="C94" s="136"/>
      <c r="D94" s="221"/>
      <c r="E94" s="222"/>
      <c r="F94" s="17">
        <f>IF(C94="s",B94*$B$91,0)</f>
        <v>0</v>
      </c>
      <c r="G94" s="44"/>
      <c r="I94" s="3"/>
      <c r="J94"/>
      <c r="K94"/>
      <c r="L94"/>
    </row>
    <row r="95" spans="1:12" s="2" customFormat="1" ht="31.2" x14ac:dyDescent="0.3">
      <c r="A95" s="65" t="s">
        <v>200</v>
      </c>
      <c r="B95" s="135">
        <v>0.2</v>
      </c>
      <c r="C95" s="136"/>
      <c r="D95" s="221"/>
      <c r="E95" s="222"/>
      <c r="F95" s="17">
        <f>IF(C95="s",B95*$B$91,0)</f>
        <v>0</v>
      </c>
      <c r="G95" s="44"/>
      <c r="I95" s="3"/>
      <c r="J95"/>
      <c r="K95"/>
      <c r="L95"/>
    </row>
    <row r="96" spans="1:12" s="2" customFormat="1" ht="31.2" x14ac:dyDescent="0.3">
      <c r="A96" s="65" t="s">
        <v>92</v>
      </c>
      <c r="B96" s="135">
        <v>0.2</v>
      </c>
      <c r="C96" s="136"/>
      <c r="D96" s="221"/>
      <c r="E96" s="222"/>
      <c r="F96" s="17">
        <f>IF(C96="s",B96*$B$91,0)</f>
        <v>0</v>
      </c>
      <c r="G96" s="44"/>
      <c r="I96" s="3"/>
      <c r="J96"/>
      <c r="K96"/>
      <c r="L96"/>
    </row>
    <row r="97" spans="1:12" s="2" customFormat="1" ht="31.2" x14ac:dyDescent="0.3">
      <c r="A97" s="65" t="s">
        <v>93</v>
      </c>
      <c r="B97" s="135">
        <v>0.2</v>
      </c>
      <c r="C97" s="136"/>
      <c r="D97" s="221"/>
      <c r="E97" s="222"/>
      <c r="F97" s="39">
        <f>IF(C97="s",B97*$B$91,0)</f>
        <v>0</v>
      </c>
      <c r="G97" s="44"/>
      <c r="I97" s="3"/>
      <c r="J97"/>
      <c r="K97"/>
      <c r="L97"/>
    </row>
    <row r="98" spans="1:12" s="2" customFormat="1" ht="31.2" x14ac:dyDescent="0.3">
      <c r="A98" s="161" t="s">
        <v>94</v>
      </c>
      <c r="B98" s="142">
        <v>0.15</v>
      </c>
      <c r="C98" s="143"/>
      <c r="D98" s="143"/>
      <c r="E98" s="143"/>
      <c r="F98" s="37">
        <f>SUM(F100:F105)</f>
        <v>0</v>
      </c>
      <c r="G98" s="18"/>
      <c r="I98" s="3"/>
      <c r="J98"/>
      <c r="K98"/>
      <c r="L98"/>
    </row>
    <row r="99" spans="1:12" s="2" customFormat="1" ht="15.75" customHeight="1" x14ac:dyDescent="0.3">
      <c r="A99" s="159" t="s">
        <v>13</v>
      </c>
      <c r="B99" s="159"/>
      <c r="C99" s="160"/>
      <c r="D99" s="160"/>
      <c r="E99" s="160"/>
      <c r="F99" s="57"/>
      <c r="G99" s="18"/>
      <c r="I99" s="3"/>
      <c r="J99"/>
      <c r="K99"/>
      <c r="L99"/>
    </row>
    <row r="100" spans="1:12" s="2" customFormat="1" ht="15.75" customHeight="1" x14ac:dyDescent="0.3">
      <c r="A100" s="65" t="s">
        <v>95</v>
      </c>
      <c r="B100" s="135">
        <v>0.2</v>
      </c>
      <c r="C100" s="136"/>
      <c r="D100" s="221"/>
      <c r="E100" s="222"/>
      <c r="F100" s="16">
        <f t="shared" ref="F100:F105" si="2">IF(C100="s",B100*$B$98,0)</f>
        <v>0</v>
      </c>
      <c r="G100" s="44"/>
      <c r="I100" s="3"/>
      <c r="J100"/>
      <c r="K100"/>
      <c r="L100"/>
    </row>
    <row r="101" spans="1:12" ht="15.75" customHeight="1" x14ac:dyDescent="0.3">
      <c r="A101" s="65" t="s">
        <v>96</v>
      </c>
      <c r="B101" s="135">
        <v>0.2</v>
      </c>
      <c r="C101" s="136"/>
      <c r="D101" s="221"/>
      <c r="E101" s="222"/>
      <c r="F101" s="17">
        <f t="shared" si="2"/>
        <v>0</v>
      </c>
      <c r="G101" s="44"/>
    </row>
    <row r="102" spans="1:12" ht="31.2" x14ac:dyDescent="0.3">
      <c r="A102" s="65" t="s">
        <v>97</v>
      </c>
      <c r="B102" s="135">
        <v>0.15</v>
      </c>
      <c r="C102" s="136"/>
      <c r="D102" s="221"/>
      <c r="E102" s="222"/>
      <c r="F102" s="17">
        <f t="shared" si="2"/>
        <v>0</v>
      </c>
      <c r="G102" s="44"/>
    </row>
    <row r="103" spans="1:12" ht="15.75" customHeight="1" x14ac:dyDescent="0.3">
      <c r="A103" s="65" t="s">
        <v>98</v>
      </c>
      <c r="B103" s="135">
        <v>0.15</v>
      </c>
      <c r="C103" s="136"/>
      <c r="D103" s="221"/>
      <c r="E103" s="222"/>
      <c r="F103" s="17">
        <f t="shared" si="2"/>
        <v>0</v>
      </c>
      <c r="G103" s="44"/>
    </row>
    <row r="104" spans="1:12" ht="15.75" customHeight="1" x14ac:dyDescent="0.3">
      <c r="A104" s="65" t="s">
        <v>99</v>
      </c>
      <c r="B104" s="135">
        <v>0.15</v>
      </c>
      <c r="C104" s="136"/>
      <c r="D104" s="221"/>
      <c r="E104" s="222"/>
      <c r="F104" s="17">
        <f t="shared" si="2"/>
        <v>0</v>
      </c>
      <c r="G104" s="44"/>
    </row>
    <row r="105" spans="1:12" ht="15.75" customHeight="1" x14ac:dyDescent="0.3">
      <c r="A105" s="65" t="s">
        <v>100</v>
      </c>
      <c r="B105" s="135">
        <v>0.15</v>
      </c>
      <c r="C105" s="136"/>
      <c r="D105" s="221"/>
      <c r="E105" s="222"/>
      <c r="F105" s="39">
        <f t="shared" si="2"/>
        <v>0</v>
      </c>
      <c r="G105" s="44"/>
    </row>
    <row r="106" spans="1:12" ht="31.2" x14ac:dyDescent="0.3">
      <c r="A106" s="161" t="s">
        <v>101</v>
      </c>
      <c r="B106" s="142">
        <v>0.15</v>
      </c>
      <c r="C106" s="162"/>
      <c r="D106" s="143"/>
      <c r="E106" s="155"/>
      <c r="F106" s="37">
        <f>SUM(F108:F112)</f>
        <v>0</v>
      </c>
      <c r="G106" s="18"/>
      <c r="H106" s="32"/>
    </row>
    <row r="107" spans="1:12" ht="15.75" customHeight="1" x14ac:dyDescent="0.3">
      <c r="A107" s="159" t="s">
        <v>102</v>
      </c>
      <c r="B107" s="159"/>
      <c r="C107" s="160"/>
      <c r="D107" s="160"/>
      <c r="E107" s="160"/>
      <c r="F107" s="57"/>
      <c r="G107" s="18"/>
    </row>
    <row r="108" spans="1:12" ht="15.75" customHeight="1" x14ac:dyDescent="0.3">
      <c r="A108" s="65" t="s">
        <v>103</v>
      </c>
      <c r="B108" s="135">
        <v>0.2</v>
      </c>
      <c r="C108" s="136"/>
      <c r="D108" s="221"/>
      <c r="E108" s="222"/>
      <c r="F108" s="16">
        <f>IF(C108="s",B108*$B$106,0)</f>
        <v>0</v>
      </c>
      <c r="G108" s="44"/>
    </row>
    <row r="109" spans="1:12" ht="15.75" customHeight="1" x14ac:dyDescent="0.3">
      <c r="A109" s="65" t="s">
        <v>104</v>
      </c>
      <c r="B109" s="135">
        <v>0.2</v>
      </c>
      <c r="C109" s="136"/>
      <c r="D109" s="221"/>
      <c r="E109" s="222"/>
      <c r="F109" s="16">
        <f>IF(C109="s",B109*$B$106,0)</f>
        <v>0</v>
      </c>
      <c r="G109" s="44"/>
    </row>
    <row r="110" spans="1:12" ht="15.75" customHeight="1" x14ac:dyDescent="0.3">
      <c r="A110" s="64" t="s">
        <v>105</v>
      </c>
      <c r="B110" s="135">
        <v>0.2</v>
      </c>
      <c r="C110" s="136"/>
      <c r="D110" s="221"/>
      <c r="E110" s="222"/>
      <c r="F110" s="17">
        <f>IF(C110="s",B110*$B$106,0)</f>
        <v>0</v>
      </c>
      <c r="G110" s="44"/>
    </row>
    <row r="111" spans="1:12" ht="15.6" x14ac:dyDescent="0.3">
      <c r="A111" s="65" t="s">
        <v>106</v>
      </c>
      <c r="B111" s="135">
        <v>0.2</v>
      </c>
      <c r="C111" s="136"/>
      <c r="D111" s="221"/>
      <c r="E111" s="222"/>
      <c r="F111" s="17">
        <f>IF(C111="s",B111*$B$106,0)</f>
        <v>0</v>
      </c>
      <c r="G111" s="44"/>
    </row>
    <row r="112" spans="1:12" ht="31.2" x14ac:dyDescent="0.3">
      <c r="A112" s="65" t="s">
        <v>107</v>
      </c>
      <c r="B112" s="135">
        <v>0.2</v>
      </c>
      <c r="C112" s="136"/>
      <c r="D112" s="221"/>
      <c r="E112" s="222"/>
      <c r="F112" s="39">
        <f>IF(C112="s",B112*$B$106,0)</f>
        <v>0</v>
      </c>
      <c r="G112" s="44"/>
    </row>
    <row r="113" spans="1:12" ht="31.8" thickBot="1" x14ac:dyDescent="0.35">
      <c r="A113" s="161" t="s">
        <v>201</v>
      </c>
      <c r="B113" s="142">
        <v>0.1</v>
      </c>
      <c r="C113" s="143"/>
      <c r="D113" s="143"/>
      <c r="E113" s="143"/>
      <c r="F113" s="48">
        <f>SUM(F115:F117)</f>
        <v>0</v>
      </c>
      <c r="G113" s="18"/>
    </row>
    <row r="114" spans="1:12" ht="17.55" customHeight="1" x14ac:dyDescent="0.3">
      <c r="A114" s="159" t="s">
        <v>102</v>
      </c>
      <c r="B114" s="159"/>
      <c r="C114" s="160"/>
      <c r="D114" s="160"/>
      <c r="E114" s="160"/>
      <c r="F114" s="57"/>
      <c r="G114" s="18"/>
    </row>
    <row r="115" spans="1:12" ht="31.2" customHeight="1" x14ac:dyDescent="0.3">
      <c r="A115" s="64" t="s">
        <v>108</v>
      </c>
      <c r="B115" s="135">
        <v>0.35</v>
      </c>
      <c r="C115" s="136"/>
      <c r="D115" s="221"/>
      <c r="E115" s="222"/>
      <c r="F115" s="16">
        <f>IF(C115="s",B115*$B$113,0)</f>
        <v>0</v>
      </c>
      <c r="G115" s="44"/>
    </row>
    <row r="116" spans="1:12" ht="31.2" x14ac:dyDescent="0.3">
      <c r="A116" s="64" t="s">
        <v>109</v>
      </c>
      <c r="B116" s="135">
        <v>0.35</v>
      </c>
      <c r="C116" s="136"/>
      <c r="D116" s="221"/>
      <c r="E116" s="222"/>
      <c r="F116" s="17">
        <f>IF(C116="s",B116*$B$113,0)</f>
        <v>0</v>
      </c>
      <c r="G116" s="44"/>
    </row>
    <row r="117" spans="1:12" s="2" customFormat="1" ht="31.2" x14ac:dyDescent="0.3">
      <c r="A117" s="144" t="s">
        <v>110</v>
      </c>
      <c r="B117" s="135">
        <v>0.3</v>
      </c>
      <c r="C117" s="136"/>
      <c r="D117" s="221"/>
      <c r="E117" s="222"/>
      <c r="F117" s="17">
        <f>IF(C117="s",B117*$B$113,0)</f>
        <v>0</v>
      </c>
      <c r="G117" s="44"/>
      <c r="I117" s="3"/>
      <c r="J117"/>
      <c r="K117"/>
      <c r="L117"/>
    </row>
    <row r="118" spans="1:12" s="2" customFormat="1" ht="18.600000000000001" thickBot="1" x14ac:dyDescent="0.35">
      <c r="A118" s="123" t="s">
        <v>226</v>
      </c>
      <c r="B118" s="163">
        <v>0.36</v>
      </c>
      <c r="C118" s="164"/>
      <c r="D118" s="164"/>
      <c r="E118" s="165"/>
      <c r="F118" s="23">
        <f>SUM(F119,F127)*B118</f>
        <v>0</v>
      </c>
      <c r="G118" s="49"/>
      <c r="I118" s="3"/>
      <c r="J118"/>
      <c r="K118"/>
      <c r="L118"/>
    </row>
    <row r="119" spans="1:12" s="2" customFormat="1" ht="31.8" thickBot="1" x14ac:dyDescent="0.35">
      <c r="A119" s="126" t="s">
        <v>111</v>
      </c>
      <c r="B119" s="148">
        <v>0.9</v>
      </c>
      <c r="C119" s="149"/>
      <c r="D119" s="143"/>
      <c r="E119" s="155"/>
      <c r="F119" s="50">
        <f>IF(C126="n.a",SUM((F121+IF(C121="n",0,2.8%)), (F123+IF(C123="n",0,2.8%)), (F124+IF(C124="n",0,2.8%)),(F125+IF(C125="n",0,2.85%))),SUM(F121,F123:F126))</f>
        <v>0</v>
      </c>
      <c r="G119" s="8"/>
      <c r="I119" s="3"/>
      <c r="J119"/>
      <c r="K119"/>
      <c r="L119"/>
    </row>
    <row r="120" spans="1:12" s="2" customFormat="1" ht="15.75" customHeight="1" x14ac:dyDescent="0.3">
      <c r="A120" s="159" t="s">
        <v>38</v>
      </c>
      <c r="B120" s="159"/>
      <c r="C120" s="160"/>
      <c r="D120" s="160"/>
      <c r="E120" s="160"/>
      <c r="F120" s="57"/>
      <c r="G120" s="18"/>
      <c r="I120" s="3"/>
      <c r="J120"/>
      <c r="K120"/>
      <c r="L120"/>
    </row>
    <row r="121" spans="1:12" s="2" customFormat="1" ht="30.6" customHeight="1" x14ac:dyDescent="0.3">
      <c r="A121" s="64" t="s">
        <v>112</v>
      </c>
      <c r="B121" s="135">
        <v>0.1</v>
      </c>
      <c r="C121" s="136"/>
      <c r="D121" s="221"/>
      <c r="E121" s="222"/>
      <c r="F121" s="51">
        <f>IF(C121="s",B121*$B$119,0)</f>
        <v>0</v>
      </c>
      <c r="G121" s="18"/>
      <c r="I121" s="3"/>
      <c r="J121"/>
      <c r="K121"/>
      <c r="L121"/>
    </row>
    <row r="122" spans="1:12" s="2" customFormat="1" ht="17.399999999999999" customHeight="1" x14ac:dyDescent="0.3">
      <c r="A122" s="166" t="s">
        <v>241</v>
      </c>
      <c r="B122" s="167"/>
      <c r="C122" s="168"/>
      <c r="D122" s="168"/>
      <c r="E122" s="168"/>
      <c r="F122" s="83"/>
      <c r="G122" s="18"/>
      <c r="I122" s="3"/>
      <c r="J122"/>
      <c r="K122"/>
      <c r="L122"/>
    </row>
    <row r="123" spans="1:12" s="2" customFormat="1" ht="15.6" x14ac:dyDescent="0.3">
      <c r="A123" s="64" t="s">
        <v>262</v>
      </c>
      <c r="B123" s="135">
        <v>0.4</v>
      </c>
      <c r="C123" s="136"/>
      <c r="D123" s="222"/>
      <c r="E123" s="222"/>
      <c r="F123" s="51">
        <f t="shared" ref="F123:F126" si="3">IF(C123="s",B123*$B$119,0)</f>
        <v>0</v>
      </c>
      <c r="G123" s="18"/>
      <c r="I123" s="3"/>
      <c r="J123"/>
      <c r="K123"/>
      <c r="L123"/>
    </row>
    <row r="124" spans="1:12" s="2" customFormat="1" ht="15.6" x14ac:dyDescent="0.3">
      <c r="A124" s="64" t="s">
        <v>113</v>
      </c>
      <c r="B124" s="135">
        <v>0.25</v>
      </c>
      <c r="C124" s="136"/>
      <c r="D124" s="222"/>
      <c r="E124" s="222"/>
      <c r="F124" s="51">
        <f t="shared" si="3"/>
        <v>0</v>
      </c>
      <c r="G124" s="18"/>
      <c r="I124" s="3"/>
      <c r="J124"/>
      <c r="K124"/>
      <c r="L124"/>
    </row>
    <row r="125" spans="1:12" s="2" customFormat="1" ht="15.6" x14ac:dyDescent="0.3">
      <c r="A125" s="64" t="s">
        <v>114</v>
      </c>
      <c r="B125" s="169">
        <v>0.125</v>
      </c>
      <c r="C125" s="136"/>
      <c r="D125" s="222"/>
      <c r="E125" s="222"/>
      <c r="F125" s="51">
        <f t="shared" si="3"/>
        <v>0</v>
      </c>
      <c r="G125" s="18"/>
      <c r="I125" s="3"/>
      <c r="J125"/>
      <c r="K125"/>
      <c r="L125"/>
    </row>
    <row r="126" spans="1:12" s="2" customFormat="1" ht="31.2" x14ac:dyDescent="0.3">
      <c r="A126" s="64" t="s">
        <v>269</v>
      </c>
      <c r="B126" s="169">
        <v>0.125</v>
      </c>
      <c r="C126" s="136"/>
      <c r="D126" s="222"/>
      <c r="E126" s="222"/>
      <c r="F126" s="51">
        <f t="shared" si="3"/>
        <v>0</v>
      </c>
      <c r="G126" s="18"/>
      <c r="I126" s="3"/>
      <c r="J126"/>
      <c r="K126"/>
      <c r="L126"/>
    </row>
    <row r="127" spans="1:12" s="2" customFormat="1" ht="54.6" customHeight="1" x14ac:dyDescent="0.3">
      <c r="A127" s="126" t="s">
        <v>219</v>
      </c>
      <c r="B127" s="142">
        <v>0.1</v>
      </c>
      <c r="C127" s="170"/>
      <c r="D127" s="170"/>
      <c r="E127" s="171"/>
      <c r="F127" s="52">
        <f>SUM(F129:F133)</f>
        <v>0</v>
      </c>
      <c r="G127" s="53"/>
      <c r="I127" s="3"/>
      <c r="J127"/>
      <c r="K127"/>
      <c r="L127"/>
    </row>
    <row r="128" spans="1:12" s="2" customFormat="1" ht="21.6" customHeight="1" x14ac:dyDescent="0.3">
      <c r="A128" s="166" t="s">
        <v>115</v>
      </c>
      <c r="B128" s="167"/>
      <c r="C128" s="168"/>
      <c r="D128" s="168"/>
      <c r="E128" s="168"/>
      <c r="F128" s="92"/>
      <c r="G128" s="18"/>
      <c r="I128" s="3"/>
      <c r="J128"/>
      <c r="K128"/>
      <c r="L128"/>
    </row>
    <row r="129" spans="1:12" s="2" customFormat="1" ht="21.45" customHeight="1" x14ac:dyDescent="0.3">
      <c r="A129" s="64" t="s">
        <v>220</v>
      </c>
      <c r="B129" s="135">
        <v>0.2</v>
      </c>
      <c r="C129" s="136"/>
      <c r="D129" s="221"/>
      <c r="E129" s="222"/>
      <c r="F129" s="17">
        <f>IF(C129="s",B129*B127,0)</f>
        <v>0</v>
      </c>
      <c r="G129" s="18"/>
      <c r="I129" s="3"/>
      <c r="J129"/>
      <c r="K129"/>
      <c r="L129"/>
    </row>
    <row r="130" spans="1:12" s="2" customFormat="1" ht="15.75" customHeight="1" x14ac:dyDescent="0.3">
      <c r="A130" s="64" t="s">
        <v>221</v>
      </c>
      <c r="B130" s="135">
        <v>0.2</v>
      </c>
      <c r="C130" s="136"/>
      <c r="D130" s="221"/>
      <c r="E130" s="222"/>
      <c r="F130" s="17">
        <f>IF(C130="s",B130*$B$127,0)</f>
        <v>0</v>
      </c>
      <c r="G130" s="18"/>
      <c r="I130" s="3"/>
      <c r="J130"/>
      <c r="K130"/>
      <c r="L130"/>
    </row>
    <row r="131" spans="1:12" s="2" customFormat="1" ht="37.5" customHeight="1" x14ac:dyDescent="0.3">
      <c r="A131" s="64" t="s">
        <v>222</v>
      </c>
      <c r="B131" s="135">
        <v>0.2</v>
      </c>
      <c r="C131" s="136"/>
      <c r="D131" s="221"/>
      <c r="E131" s="222"/>
      <c r="F131" s="17">
        <f>IF(C131="s",B131*$B$127,0)</f>
        <v>0</v>
      </c>
      <c r="G131" s="18"/>
      <c r="I131" s="3"/>
      <c r="J131"/>
      <c r="K131"/>
      <c r="L131"/>
    </row>
    <row r="132" spans="1:12" s="2" customFormat="1" ht="18.45" customHeight="1" x14ac:dyDescent="0.3">
      <c r="A132" s="64" t="s">
        <v>223</v>
      </c>
      <c r="B132" s="135">
        <v>0.2</v>
      </c>
      <c r="C132" s="136"/>
      <c r="D132" s="221"/>
      <c r="E132" s="222"/>
      <c r="F132" s="17">
        <f>IF(C132="s",B132*$B$127,0)</f>
        <v>0</v>
      </c>
      <c r="G132" s="18"/>
      <c r="I132" s="3"/>
      <c r="J132"/>
      <c r="K132"/>
      <c r="L132"/>
    </row>
    <row r="133" spans="1:12" s="2" customFormat="1" ht="22.5" customHeight="1" x14ac:dyDescent="0.3">
      <c r="A133" s="64" t="s">
        <v>224</v>
      </c>
      <c r="B133" s="135">
        <v>0.2</v>
      </c>
      <c r="C133" s="136"/>
      <c r="D133" s="221"/>
      <c r="E133" s="222"/>
      <c r="F133" s="17">
        <f>IF(C133="s",B133*$B$127,0)</f>
        <v>0</v>
      </c>
      <c r="G133" s="18"/>
      <c r="I133" s="3"/>
      <c r="J133"/>
      <c r="K133"/>
      <c r="L133"/>
    </row>
    <row r="134" spans="1:12" s="2" customFormat="1" ht="18" x14ac:dyDescent="0.35">
      <c r="A134" s="123" t="s">
        <v>256</v>
      </c>
      <c r="B134" s="146">
        <v>0.02</v>
      </c>
      <c r="C134" s="147"/>
      <c r="D134" s="225"/>
      <c r="E134" s="225"/>
      <c r="F134" s="114">
        <f>SUM(F135,F139,F143,F148,F151,F155)*B134</f>
        <v>0</v>
      </c>
      <c r="G134" s="54"/>
      <c r="I134" s="3"/>
      <c r="J134"/>
      <c r="K134"/>
      <c r="L134"/>
    </row>
    <row r="135" spans="1:12" s="2" customFormat="1" ht="30.6" customHeight="1" x14ac:dyDescent="0.3">
      <c r="A135" s="161" t="s">
        <v>225</v>
      </c>
      <c r="B135" s="172">
        <v>0.15</v>
      </c>
      <c r="C135" s="173"/>
      <c r="D135" s="231"/>
      <c r="E135" s="231"/>
      <c r="F135" s="55">
        <f>SUM(F137:F138)</f>
        <v>0</v>
      </c>
      <c r="G135" s="8"/>
      <c r="I135" s="3"/>
      <c r="J135"/>
      <c r="K135"/>
      <c r="L135"/>
    </row>
    <row r="136" spans="1:12" s="2" customFormat="1" ht="19.8" customHeight="1" x14ac:dyDescent="0.3">
      <c r="A136" s="166" t="s">
        <v>38</v>
      </c>
      <c r="B136" s="167"/>
      <c r="C136" s="168"/>
      <c r="D136" s="168"/>
      <c r="E136" s="168"/>
      <c r="F136" s="92"/>
      <c r="G136" s="18"/>
      <c r="I136" s="3"/>
      <c r="J136"/>
      <c r="K136"/>
      <c r="L136"/>
    </row>
    <row r="137" spans="1:12" s="2" customFormat="1" ht="15.6" x14ac:dyDescent="0.3">
      <c r="A137" s="65" t="s">
        <v>203</v>
      </c>
      <c r="B137" s="135">
        <v>0.5</v>
      </c>
      <c r="C137" s="136"/>
      <c r="D137" s="221"/>
      <c r="E137" s="222"/>
      <c r="F137" s="17">
        <f>IF(C137="s",B137*$B$135,0)</f>
        <v>0</v>
      </c>
      <c r="G137" s="18"/>
      <c r="I137" s="3"/>
      <c r="J137"/>
      <c r="K137"/>
      <c r="L137"/>
    </row>
    <row r="138" spans="1:12" s="2" customFormat="1" ht="15.6" x14ac:dyDescent="0.3">
      <c r="A138" s="65" t="s">
        <v>204</v>
      </c>
      <c r="B138" s="135">
        <v>0.5</v>
      </c>
      <c r="C138" s="136"/>
      <c r="D138" s="221"/>
      <c r="E138" s="222"/>
      <c r="F138" s="39">
        <f>IF(C138="s",B138*$B$135,0)</f>
        <v>0</v>
      </c>
      <c r="G138" s="18"/>
      <c r="I138" s="3"/>
      <c r="J138"/>
      <c r="K138"/>
      <c r="L138"/>
    </row>
    <row r="139" spans="1:12" s="2" customFormat="1" ht="33" customHeight="1" x14ac:dyDescent="0.3">
      <c r="A139" s="161" t="s">
        <v>116</v>
      </c>
      <c r="B139" s="142">
        <v>0.2</v>
      </c>
      <c r="C139" s="143"/>
      <c r="D139" s="143"/>
      <c r="E139" s="155"/>
      <c r="F139" s="25">
        <f>SUM(F141:F142)</f>
        <v>0</v>
      </c>
      <c r="G139" s="18"/>
      <c r="I139" s="3"/>
      <c r="J139"/>
      <c r="K139"/>
      <c r="L139"/>
    </row>
    <row r="140" spans="1:12" s="2" customFormat="1" ht="15.75" customHeight="1" x14ac:dyDescent="0.3">
      <c r="A140" s="166" t="s">
        <v>102</v>
      </c>
      <c r="B140" s="167"/>
      <c r="C140" s="168"/>
      <c r="D140" s="168"/>
      <c r="E140" s="168"/>
      <c r="F140" s="92"/>
      <c r="G140" s="18"/>
      <c r="I140" s="3"/>
      <c r="J140"/>
      <c r="K140"/>
      <c r="L140"/>
    </row>
    <row r="141" spans="1:12" s="2" customFormat="1" ht="16.2" customHeight="1" x14ac:dyDescent="0.3">
      <c r="A141" s="65" t="s">
        <v>117</v>
      </c>
      <c r="B141" s="135">
        <v>0.5</v>
      </c>
      <c r="C141" s="136"/>
      <c r="D141" s="221"/>
      <c r="E141" s="222"/>
      <c r="F141" s="17">
        <f>IF(C141="s",B141*$B$139,0)</f>
        <v>0</v>
      </c>
      <c r="G141" s="18"/>
      <c r="I141" s="3"/>
      <c r="J141"/>
      <c r="K141"/>
      <c r="L141"/>
    </row>
    <row r="142" spans="1:12" s="2" customFormat="1" ht="22.05" customHeight="1" x14ac:dyDescent="0.3">
      <c r="A142" s="65" t="s">
        <v>118</v>
      </c>
      <c r="B142" s="135">
        <v>0.5</v>
      </c>
      <c r="C142" s="136"/>
      <c r="D142" s="221"/>
      <c r="E142" s="222"/>
      <c r="F142" s="39">
        <f>IF(C142="s",B142*$B$139,0)</f>
        <v>0</v>
      </c>
      <c r="G142" s="18"/>
      <c r="I142" s="3"/>
      <c r="J142"/>
      <c r="K142"/>
      <c r="L142"/>
    </row>
    <row r="143" spans="1:12" s="2" customFormat="1" ht="37.799999999999997" customHeight="1" x14ac:dyDescent="0.3">
      <c r="A143" s="161" t="s">
        <v>119</v>
      </c>
      <c r="B143" s="142">
        <v>0.2</v>
      </c>
      <c r="C143" s="143"/>
      <c r="D143" s="143"/>
      <c r="E143" s="143"/>
      <c r="F143" s="37" t="str">
        <f>IF(AND(C146="n.a",C147&lt;&gt;"n.a"),SUM(F144,F147),IF(AND(C146&lt;&gt;"n.a",C147="n.a"),SUM(F144,F146),"Respeite a modalidade!"))</f>
        <v>Respeite a modalidade!</v>
      </c>
      <c r="G143" s="18"/>
      <c r="I143" s="3"/>
      <c r="J143"/>
      <c r="K143"/>
      <c r="L143"/>
    </row>
    <row r="144" spans="1:12" s="2" customFormat="1" ht="36" customHeight="1" x14ac:dyDescent="0.3">
      <c r="A144" s="174" t="s">
        <v>205</v>
      </c>
      <c r="B144" s="135">
        <v>0.5</v>
      </c>
      <c r="C144" s="136"/>
      <c r="D144" s="221"/>
      <c r="E144" s="222"/>
      <c r="F144" s="39">
        <f>IF(C144="s",B144*$B$143,0)</f>
        <v>0</v>
      </c>
      <c r="G144" s="18"/>
      <c r="I144" s="3"/>
      <c r="J144"/>
      <c r="K144"/>
      <c r="L144"/>
    </row>
    <row r="145" spans="1:12" s="2" customFormat="1" ht="31.2" x14ac:dyDescent="0.3">
      <c r="A145" s="175" t="s">
        <v>120</v>
      </c>
      <c r="B145" s="176"/>
      <c r="C145" s="177"/>
      <c r="D145" s="177"/>
      <c r="E145" s="177"/>
      <c r="F145" s="56"/>
      <c r="G145" s="18"/>
      <c r="I145" s="3"/>
      <c r="J145"/>
      <c r="K145"/>
      <c r="L145"/>
    </row>
    <row r="146" spans="1:12" s="2" customFormat="1" ht="15.75" customHeight="1" x14ac:dyDescent="0.3">
      <c r="A146" s="174" t="s">
        <v>121</v>
      </c>
      <c r="B146" s="135">
        <v>0.5</v>
      </c>
      <c r="C146" s="136"/>
      <c r="D146" s="221"/>
      <c r="E146" s="222"/>
      <c r="F146" s="16">
        <f>IF(C146="s",B146*$B$143,0)</f>
        <v>0</v>
      </c>
      <c r="G146" s="18"/>
      <c r="I146" s="3"/>
      <c r="J146"/>
      <c r="K146"/>
      <c r="L146"/>
    </row>
    <row r="147" spans="1:12" s="2" customFormat="1" ht="15.75" customHeight="1" x14ac:dyDescent="0.3">
      <c r="A147" s="174" t="s">
        <v>122</v>
      </c>
      <c r="B147" s="135">
        <v>0.5</v>
      </c>
      <c r="C147" s="136"/>
      <c r="D147" s="221"/>
      <c r="E147" s="222"/>
      <c r="F147" s="39">
        <f>IF(C147="s",B147*$B$143,0)</f>
        <v>0</v>
      </c>
      <c r="G147" s="18"/>
      <c r="I147" s="3"/>
      <c r="J147"/>
      <c r="K147"/>
      <c r="L147"/>
    </row>
    <row r="148" spans="1:12" s="2" customFormat="1" ht="15.6" x14ac:dyDescent="0.3">
      <c r="A148" s="141" t="s">
        <v>123</v>
      </c>
      <c r="B148" s="142">
        <v>0.15</v>
      </c>
      <c r="C148" s="143"/>
      <c r="D148" s="143"/>
      <c r="E148" s="143"/>
      <c r="F148" s="37">
        <f>SUM(F150:F150)</f>
        <v>0</v>
      </c>
      <c r="G148" s="18"/>
      <c r="I148" s="3"/>
      <c r="J148"/>
      <c r="K148"/>
      <c r="L148"/>
    </row>
    <row r="149" spans="1:12" s="2" customFormat="1" ht="15.75" customHeight="1" x14ac:dyDescent="0.3">
      <c r="A149" s="166" t="s">
        <v>124</v>
      </c>
      <c r="B149" s="167"/>
      <c r="C149" s="168"/>
      <c r="D149" s="168"/>
      <c r="E149" s="168"/>
      <c r="F149" s="83"/>
      <c r="G149" s="18"/>
      <c r="I149" s="3"/>
      <c r="J149"/>
      <c r="K149"/>
      <c r="L149"/>
    </row>
    <row r="150" spans="1:12" s="2" customFormat="1" ht="15.6" x14ac:dyDescent="0.3">
      <c r="A150" s="64" t="s">
        <v>125</v>
      </c>
      <c r="B150" s="135">
        <v>1</v>
      </c>
      <c r="C150" s="136"/>
      <c r="D150" s="221"/>
      <c r="E150" s="222"/>
      <c r="F150" s="16">
        <f>IF(C150="s",B150*$B$148,0)</f>
        <v>0</v>
      </c>
      <c r="G150" s="18"/>
      <c r="I150" s="3"/>
      <c r="J150"/>
      <c r="K150"/>
      <c r="L150"/>
    </row>
    <row r="151" spans="1:12" s="2" customFormat="1" ht="15.6" x14ac:dyDescent="0.3">
      <c r="A151" s="126" t="s">
        <v>126</v>
      </c>
      <c r="B151" s="142">
        <v>0.15</v>
      </c>
      <c r="C151" s="143"/>
      <c r="D151" s="143"/>
      <c r="E151" s="155"/>
      <c r="F151" s="37">
        <f>SUM(F153:F154)</f>
        <v>0</v>
      </c>
      <c r="G151" s="18"/>
      <c r="I151" s="3"/>
      <c r="J151"/>
      <c r="K151"/>
      <c r="L151"/>
    </row>
    <row r="152" spans="1:12" s="2" customFormat="1" ht="15.75" customHeight="1" x14ac:dyDescent="0.3">
      <c r="A152" s="166" t="s">
        <v>102</v>
      </c>
      <c r="B152" s="167"/>
      <c r="C152" s="168"/>
      <c r="D152" s="168"/>
      <c r="E152" s="168"/>
      <c r="F152" s="92"/>
      <c r="G152" s="18"/>
      <c r="I152" s="3"/>
      <c r="J152"/>
      <c r="K152"/>
      <c r="L152"/>
    </row>
    <row r="153" spans="1:12" s="2" customFormat="1" ht="30.6" customHeight="1" x14ac:dyDescent="0.3">
      <c r="A153" s="64" t="s">
        <v>257</v>
      </c>
      <c r="B153" s="135">
        <v>0.5</v>
      </c>
      <c r="C153" s="136"/>
      <c r="D153" s="221"/>
      <c r="E153" s="222"/>
      <c r="F153" s="17">
        <f>IF(C153="s",B153*$B$151,0)</f>
        <v>0</v>
      </c>
      <c r="G153" s="18"/>
      <c r="I153" s="3"/>
      <c r="J153"/>
      <c r="K153"/>
      <c r="L153"/>
    </row>
    <row r="154" spans="1:12" s="2" customFormat="1" ht="15.75" customHeight="1" x14ac:dyDescent="0.3">
      <c r="A154" s="64" t="s">
        <v>252</v>
      </c>
      <c r="B154" s="135">
        <v>0.5</v>
      </c>
      <c r="C154" s="136"/>
      <c r="D154" s="221"/>
      <c r="E154" s="222"/>
      <c r="F154" s="17">
        <f>IF(C154="s",B154*$B$151,0)</f>
        <v>0</v>
      </c>
      <c r="G154" s="18"/>
      <c r="I154" s="3"/>
      <c r="J154"/>
      <c r="K154"/>
      <c r="L154"/>
    </row>
    <row r="155" spans="1:12" s="2" customFormat="1" ht="15.6" x14ac:dyDescent="0.3">
      <c r="A155" s="178" t="s">
        <v>127</v>
      </c>
      <c r="B155" s="142">
        <v>0.15</v>
      </c>
      <c r="C155" s="143"/>
      <c r="D155" s="143"/>
      <c r="E155" s="155"/>
      <c r="F155" s="37">
        <f>SUM(F157:F158)</f>
        <v>0</v>
      </c>
      <c r="G155" s="18"/>
      <c r="I155" s="3"/>
      <c r="J155"/>
      <c r="K155"/>
      <c r="L155"/>
    </row>
    <row r="156" spans="1:12" s="2" customFormat="1" ht="15.75" customHeight="1" x14ac:dyDescent="0.3">
      <c r="A156" s="179" t="s">
        <v>128</v>
      </c>
      <c r="B156" s="157"/>
      <c r="C156" s="160"/>
      <c r="D156" s="160"/>
      <c r="E156" s="180"/>
      <c r="F156" s="57"/>
      <c r="G156" s="18"/>
      <c r="I156" s="3"/>
      <c r="J156"/>
      <c r="K156"/>
      <c r="L156"/>
    </row>
    <row r="157" spans="1:12" s="2" customFormat="1" ht="15.75" customHeight="1" x14ac:dyDescent="0.3">
      <c r="A157" s="144" t="s">
        <v>129</v>
      </c>
      <c r="B157" s="135">
        <v>0.5</v>
      </c>
      <c r="C157" s="136"/>
      <c r="D157" s="221"/>
      <c r="E157" s="222"/>
      <c r="F157" s="16">
        <f>IF(C157="s",B157*$B$155,0)</f>
        <v>0</v>
      </c>
      <c r="G157" s="18"/>
      <c r="I157" s="3"/>
      <c r="J157"/>
      <c r="K157"/>
      <c r="L157"/>
    </row>
    <row r="158" spans="1:12" s="2" customFormat="1" ht="15.6" x14ac:dyDescent="0.3">
      <c r="A158" s="144" t="s">
        <v>206</v>
      </c>
      <c r="B158" s="135">
        <v>0.5</v>
      </c>
      <c r="C158" s="136"/>
      <c r="D158" s="221"/>
      <c r="E158" s="222"/>
      <c r="F158" s="39">
        <f>IF(C158="s",B158*$B$155,0)</f>
        <v>0</v>
      </c>
      <c r="G158" s="18"/>
      <c r="I158" s="3"/>
      <c r="J158"/>
      <c r="K158"/>
      <c r="L158"/>
    </row>
    <row r="159" spans="1:12" s="2" customFormat="1" ht="18" x14ac:dyDescent="0.35">
      <c r="A159" s="123" t="s">
        <v>130</v>
      </c>
      <c r="B159" s="146">
        <v>0.02</v>
      </c>
      <c r="C159" s="147"/>
      <c r="D159" s="225"/>
      <c r="E159" s="226"/>
      <c r="F159" s="42">
        <f>SUM(F160,F165)*B159</f>
        <v>0</v>
      </c>
      <c r="G159" s="58"/>
      <c r="I159" s="3"/>
      <c r="J159"/>
      <c r="K159"/>
      <c r="L159"/>
    </row>
    <row r="160" spans="1:12" s="2" customFormat="1" ht="15.6" x14ac:dyDescent="0.3">
      <c r="A160" s="126" t="s">
        <v>131</v>
      </c>
      <c r="B160" s="148">
        <v>0.5</v>
      </c>
      <c r="C160" s="149"/>
      <c r="D160" s="143"/>
      <c r="E160" s="155"/>
      <c r="F160" s="94">
        <f>SUM(F162:F164)</f>
        <v>0</v>
      </c>
      <c r="G160" s="8"/>
      <c r="I160" s="3"/>
      <c r="J160"/>
      <c r="K160"/>
      <c r="L160"/>
    </row>
    <row r="161" spans="1:12" s="2" customFormat="1" ht="15.6" x14ac:dyDescent="0.3">
      <c r="A161" s="179" t="s">
        <v>132</v>
      </c>
      <c r="B161" s="157"/>
      <c r="C161" s="160"/>
      <c r="D161" s="160"/>
      <c r="E161" s="180"/>
      <c r="F161" s="57"/>
      <c r="G161" s="18"/>
      <c r="I161" s="3"/>
      <c r="J161"/>
      <c r="K161"/>
      <c r="L161"/>
    </row>
    <row r="162" spans="1:12" s="2" customFormat="1" ht="15.6" x14ac:dyDescent="0.3">
      <c r="A162" s="64" t="s">
        <v>133</v>
      </c>
      <c r="B162" s="135">
        <v>0.3</v>
      </c>
      <c r="C162" s="136"/>
      <c r="D162" s="221"/>
      <c r="E162" s="222"/>
      <c r="F162" s="16">
        <f>IF(C162="s",B162*$B$160,0)</f>
        <v>0</v>
      </c>
      <c r="G162" s="59"/>
      <c r="I162" s="3"/>
      <c r="J162"/>
      <c r="K162"/>
      <c r="L162"/>
    </row>
    <row r="163" spans="1:12" s="2" customFormat="1" ht="15.6" x14ac:dyDescent="0.3">
      <c r="A163" s="64" t="s">
        <v>134</v>
      </c>
      <c r="B163" s="135">
        <v>0.4</v>
      </c>
      <c r="C163" s="136"/>
      <c r="D163" s="221"/>
      <c r="E163" s="222"/>
      <c r="F163" s="17">
        <f>IF(C163="s",B163*$B$160,0)</f>
        <v>0</v>
      </c>
      <c r="G163" s="60"/>
      <c r="I163" s="3"/>
      <c r="J163"/>
      <c r="K163"/>
      <c r="L163"/>
    </row>
    <row r="164" spans="1:12" s="2" customFormat="1" ht="15.6" x14ac:dyDescent="0.3">
      <c r="A164" s="64" t="s">
        <v>135</v>
      </c>
      <c r="B164" s="135">
        <v>0.3</v>
      </c>
      <c r="C164" s="136"/>
      <c r="D164" s="221"/>
      <c r="E164" s="222"/>
      <c r="F164" s="39">
        <f>IF(C164="s",B164*$B$160,0)</f>
        <v>0</v>
      </c>
      <c r="G164" s="60"/>
      <c r="I164" s="3"/>
      <c r="J164"/>
      <c r="K164"/>
      <c r="L164"/>
    </row>
    <row r="165" spans="1:12" s="2" customFormat="1" ht="15.6" x14ac:dyDescent="0.3">
      <c r="A165" s="126" t="s">
        <v>207</v>
      </c>
      <c r="B165" s="142">
        <v>0.5</v>
      </c>
      <c r="C165" s="143"/>
      <c r="D165" s="143"/>
      <c r="E165" s="143"/>
      <c r="F165" s="37">
        <f>SUM(F167:F168)</f>
        <v>0</v>
      </c>
      <c r="G165" s="60"/>
      <c r="I165" s="3"/>
      <c r="J165"/>
      <c r="K165"/>
      <c r="L165"/>
    </row>
    <row r="166" spans="1:12" s="2" customFormat="1" ht="15.6" x14ac:dyDescent="0.3">
      <c r="A166" s="179" t="s">
        <v>136</v>
      </c>
      <c r="B166" s="157"/>
      <c r="C166" s="160"/>
      <c r="D166" s="160"/>
      <c r="E166" s="180"/>
      <c r="F166" s="57"/>
      <c r="G166" s="18"/>
      <c r="I166" s="3"/>
      <c r="J166"/>
      <c r="K166"/>
      <c r="L166"/>
    </row>
    <row r="167" spans="1:12" s="2" customFormat="1" ht="15.6" x14ac:dyDescent="0.3">
      <c r="A167" s="64" t="s">
        <v>137</v>
      </c>
      <c r="B167" s="135">
        <v>0.5</v>
      </c>
      <c r="C167" s="136"/>
      <c r="D167" s="221"/>
      <c r="E167" s="222"/>
      <c r="F167" s="16">
        <f>IF(C167="s",B167*$B$165,0)</f>
        <v>0</v>
      </c>
      <c r="G167" s="60"/>
      <c r="I167" s="3"/>
      <c r="J167"/>
      <c r="K167"/>
      <c r="L167"/>
    </row>
    <row r="168" spans="1:12" s="2" customFormat="1" ht="15.6" x14ac:dyDescent="0.3">
      <c r="A168" s="64" t="s">
        <v>138</v>
      </c>
      <c r="B168" s="135">
        <v>0.5</v>
      </c>
      <c r="C168" s="136"/>
      <c r="D168" s="221"/>
      <c r="E168" s="222"/>
      <c r="F168" s="39">
        <f>IF(C168="s",B168*$B$165,0)</f>
        <v>0</v>
      </c>
      <c r="G168" s="60"/>
      <c r="I168" s="3"/>
      <c r="J168"/>
      <c r="K168"/>
      <c r="L168"/>
    </row>
    <row r="169" spans="1:12" s="2" customFormat="1" ht="17.399999999999999" x14ac:dyDescent="0.3">
      <c r="A169" s="123" t="s">
        <v>261</v>
      </c>
      <c r="B169" s="163">
        <v>0.28999999999999998</v>
      </c>
      <c r="C169" s="164"/>
      <c r="D169" s="164"/>
      <c r="E169" s="165"/>
      <c r="F169" s="23">
        <f>SUM(F170,F174,F178,F183,F187)*B169</f>
        <v>0</v>
      </c>
      <c r="G169" s="61"/>
      <c r="I169" s="3"/>
      <c r="J169"/>
      <c r="K169"/>
      <c r="L169"/>
    </row>
    <row r="170" spans="1:12" s="27" customFormat="1" ht="28.2" customHeight="1" x14ac:dyDescent="0.3">
      <c r="A170" s="126" t="s">
        <v>139</v>
      </c>
      <c r="B170" s="148">
        <v>0.1</v>
      </c>
      <c r="C170" s="143"/>
      <c r="D170" s="143"/>
      <c r="E170" s="155"/>
      <c r="F170" s="94">
        <f>SUM(F172:F173)</f>
        <v>0</v>
      </c>
      <c r="G170" s="63"/>
      <c r="I170" s="28"/>
      <c r="J170" s="29"/>
      <c r="K170" s="29"/>
      <c r="L170" s="29"/>
    </row>
    <row r="171" spans="1:12" s="2" customFormat="1" ht="15.6" x14ac:dyDescent="0.3">
      <c r="A171" s="179" t="s">
        <v>102</v>
      </c>
      <c r="B171" s="157"/>
      <c r="C171" s="160"/>
      <c r="D171" s="160"/>
      <c r="E171" s="180"/>
      <c r="F171" s="96"/>
      <c r="G171" s="18"/>
      <c r="I171" s="3"/>
      <c r="J171"/>
      <c r="K171"/>
      <c r="L171"/>
    </row>
    <row r="172" spans="1:12" s="2" customFormat="1" ht="15.6" x14ac:dyDescent="0.3">
      <c r="A172" s="64" t="s">
        <v>140</v>
      </c>
      <c r="B172" s="135">
        <v>0.5</v>
      </c>
      <c r="C172" s="136"/>
      <c r="D172" s="221"/>
      <c r="E172" s="222"/>
      <c r="F172" s="17">
        <f>IF(C172="s",B172*$B$170,0)</f>
        <v>0</v>
      </c>
      <c r="G172" s="18"/>
      <c r="I172" s="3"/>
      <c r="J172"/>
      <c r="K172"/>
      <c r="L172"/>
    </row>
    <row r="173" spans="1:12" s="2" customFormat="1" ht="15.6" x14ac:dyDescent="0.3">
      <c r="A173" s="64" t="s">
        <v>141</v>
      </c>
      <c r="B173" s="135">
        <v>0.5</v>
      </c>
      <c r="C173" s="136"/>
      <c r="D173" s="221"/>
      <c r="E173" s="222"/>
      <c r="F173" s="17">
        <f>IF(C173="s",B173*$B$170,0)</f>
        <v>0</v>
      </c>
      <c r="G173" s="18"/>
      <c r="I173" s="3"/>
      <c r="J173"/>
      <c r="K173"/>
      <c r="L173"/>
    </row>
    <row r="174" spans="1:12" s="84" customFormat="1" ht="31.2" x14ac:dyDescent="0.3">
      <c r="A174" s="126" t="s">
        <v>260</v>
      </c>
      <c r="B174" s="142">
        <v>0.6</v>
      </c>
      <c r="C174" s="181"/>
      <c r="D174" s="232"/>
      <c r="E174" s="233"/>
      <c r="F174" s="37">
        <f>F176+F177</f>
        <v>0</v>
      </c>
      <c r="G174" s="91"/>
      <c r="I174" s="85"/>
      <c r="J174" s="86"/>
      <c r="K174" s="86"/>
      <c r="L174" s="86"/>
    </row>
    <row r="175" spans="1:12" s="88" customFormat="1" ht="15.6" x14ac:dyDescent="0.3">
      <c r="A175" s="182" t="s">
        <v>13</v>
      </c>
      <c r="B175" s="183"/>
      <c r="C175" s="184"/>
      <c r="D175" s="234"/>
      <c r="E175" s="235"/>
      <c r="F175" s="95"/>
      <c r="G175" s="91"/>
      <c r="I175" s="89"/>
      <c r="J175" s="90"/>
      <c r="K175" s="90"/>
      <c r="L175" s="90"/>
    </row>
    <row r="176" spans="1:12" s="2" customFormat="1" ht="15.6" x14ac:dyDescent="0.3">
      <c r="A176" s="64" t="s">
        <v>258</v>
      </c>
      <c r="B176" s="135">
        <v>0.15</v>
      </c>
      <c r="C176" s="185"/>
      <c r="D176" s="221"/>
      <c r="E176" s="222"/>
      <c r="F176" s="17">
        <f>IF(C176="s",B176*$B$174,0)</f>
        <v>0</v>
      </c>
      <c r="G176" s="18"/>
      <c r="I176" s="3"/>
      <c r="J176"/>
      <c r="K176"/>
      <c r="L176"/>
    </row>
    <row r="177" spans="1:12" s="2" customFormat="1" ht="31.2" x14ac:dyDescent="0.3">
      <c r="A177" s="64" t="s">
        <v>259</v>
      </c>
      <c r="B177" s="135">
        <v>0.85</v>
      </c>
      <c r="C177" s="186"/>
      <c r="D177" s="221"/>
      <c r="E177" s="222"/>
      <c r="F177" s="17">
        <f>IF(C177="s",B177*$B$174,0)</f>
        <v>0</v>
      </c>
      <c r="G177" s="18"/>
      <c r="I177" s="3"/>
      <c r="J177"/>
      <c r="K177"/>
      <c r="L177"/>
    </row>
    <row r="178" spans="1:12" s="2" customFormat="1" ht="31.2" x14ac:dyDescent="0.3">
      <c r="A178" s="126" t="s">
        <v>242</v>
      </c>
      <c r="B178" s="142">
        <v>0.1</v>
      </c>
      <c r="C178" s="143"/>
      <c r="D178" s="143"/>
      <c r="E178" s="143"/>
      <c r="F178" s="37">
        <f>SUM(F180:F182)</f>
        <v>0</v>
      </c>
      <c r="G178" s="18"/>
      <c r="I178" s="3"/>
      <c r="J178"/>
      <c r="K178"/>
      <c r="L178"/>
    </row>
    <row r="179" spans="1:12" s="2" customFormat="1" ht="15.75" customHeight="1" x14ac:dyDescent="0.3">
      <c r="A179" s="182" t="s">
        <v>45</v>
      </c>
      <c r="B179" s="183"/>
      <c r="C179" s="184"/>
      <c r="D179" s="234"/>
      <c r="E179" s="235"/>
      <c r="F179" s="87"/>
      <c r="G179" s="18"/>
      <c r="I179" s="3"/>
      <c r="J179"/>
      <c r="K179"/>
      <c r="L179"/>
    </row>
    <row r="180" spans="1:12" s="2" customFormat="1" ht="15.6" x14ac:dyDescent="0.3">
      <c r="A180" s="64" t="s">
        <v>243</v>
      </c>
      <c r="B180" s="135">
        <v>0.5</v>
      </c>
      <c r="C180" s="136"/>
      <c r="D180" s="221"/>
      <c r="E180" s="222"/>
      <c r="F180" s="51">
        <f>IF(C180="s",B180*$B$178,0)</f>
        <v>0</v>
      </c>
      <c r="G180" s="18"/>
      <c r="I180" s="3"/>
      <c r="J180"/>
      <c r="K180"/>
      <c r="L180"/>
    </row>
    <row r="181" spans="1:12" s="2" customFormat="1" ht="15.6" x14ac:dyDescent="0.3">
      <c r="A181" s="65" t="s">
        <v>244</v>
      </c>
      <c r="B181" s="135">
        <v>0.25</v>
      </c>
      <c r="C181" s="136"/>
      <c r="D181" s="221"/>
      <c r="E181" s="222"/>
      <c r="F181" s="51">
        <f>IF(C181="s",B181*$B$178,0)</f>
        <v>0</v>
      </c>
      <c r="G181" s="18"/>
      <c r="I181" s="3"/>
      <c r="J181"/>
      <c r="K181"/>
      <c r="L181"/>
    </row>
    <row r="182" spans="1:12" s="2" customFormat="1" ht="15.6" x14ac:dyDescent="0.3">
      <c r="A182" s="65" t="s">
        <v>245</v>
      </c>
      <c r="B182" s="135">
        <v>0.25</v>
      </c>
      <c r="C182" s="136"/>
      <c r="D182" s="221"/>
      <c r="E182" s="222"/>
      <c r="F182" s="51">
        <f>IF(C182="s",B182*$B$178,0)</f>
        <v>0</v>
      </c>
      <c r="G182" s="18"/>
      <c r="I182" s="3"/>
      <c r="J182"/>
      <c r="K182"/>
      <c r="L182"/>
    </row>
    <row r="183" spans="1:12" s="2" customFormat="1" ht="19.8" customHeight="1" x14ac:dyDescent="0.3">
      <c r="A183" s="161" t="s">
        <v>246</v>
      </c>
      <c r="B183" s="142">
        <v>0.1</v>
      </c>
      <c r="C183" s="143"/>
      <c r="D183" s="143"/>
      <c r="E183" s="143"/>
      <c r="F183" s="37">
        <f>SUM(F185:F186)</f>
        <v>0</v>
      </c>
      <c r="G183" s="60"/>
      <c r="I183" s="3"/>
      <c r="J183"/>
      <c r="K183"/>
      <c r="L183"/>
    </row>
    <row r="184" spans="1:12" s="2" customFormat="1" ht="31.2" x14ac:dyDescent="0.3">
      <c r="A184" s="182" t="s">
        <v>142</v>
      </c>
      <c r="B184" s="183"/>
      <c r="C184" s="184"/>
      <c r="D184" s="234"/>
      <c r="E184" s="235"/>
      <c r="F184" s="95"/>
      <c r="G184" s="18"/>
      <c r="I184" s="3"/>
      <c r="J184"/>
      <c r="K184"/>
      <c r="L184"/>
    </row>
    <row r="185" spans="1:12" s="2" customFormat="1" ht="15.6" x14ac:dyDescent="0.3">
      <c r="A185" s="64" t="s">
        <v>247</v>
      </c>
      <c r="B185" s="135">
        <v>0.3</v>
      </c>
      <c r="C185" s="136"/>
      <c r="D185" s="221"/>
      <c r="E185" s="222"/>
      <c r="F185" s="17">
        <f>IF(C185="s",B185*$B$183,0)</f>
        <v>0</v>
      </c>
      <c r="G185" s="60"/>
      <c r="I185" s="3"/>
      <c r="J185"/>
      <c r="K185"/>
      <c r="L185"/>
    </row>
    <row r="186" spans="1:12" s="2" customFormat="1" ht="15.6" x14ac:dyDescent="0.3">
      <c r="A186" s="64" t="s">
        <v>248</v>
      </c>
      <c r="B186" s="135">
        <v>0.7</v>
      </c>
      <c r="C186" s="136"/>
      <c r="D186" s="221"/>
      <c r="E186" s="222"/>
      <c r="F186" s="39">
        <f>IF(C186="s",B186*$B$183,0)</f>
        <v>0</v>
      </c>
      <c r="G186" s="60"/>
      <c r="I186" s="3"/>
      <c r="J186"/>
      <c r="K186"/>
      <c r="L186"/>
    </row>
    <row r="187" spans="1:12" s="2" customFormat="1" ht="24.6" customHeight="1" thickBot="1" x14ac:dyDescent="0.35">
      <c r="A187" s="161" t="s">
        <v>249</v>
      </c>
      <c r="B187" s="142">
        <v>0.1</v>
      </c>
      <c r="C187" s="143"/>
      <c r="D187" s="143"/>
      <c r="E187" s="143"/>
      <c r="F187" s="48">
        <f>SUM(F189:F190)</f>
        <v>0</v>
      </c>
      <c r="G187" s="60"/>
      <c r="I187" s="3"/>
      <c r="J187"/>
      <c r="K187"/>
      <c r="L187"/>
    </row>
    <row r="188" spans="1:12" s="2" customFormat="1" ht="15.6" x14ac:dyDescent="0.3">
      <c r="A188" s="187" t="s">
        <v>143</v>
      </c>
      <c r="B188" s="188"/>
      <c r="C188" s="189"/>
      <c r="D188" s="189"/>
      <c r="E188" s="189"/>
      <c r="F188" s="66"/>
      <c r="G188" s="18"/>
      <c r="I188" s="3"/>
      <c r="J188"/>
      <c r="K188"/>
      <c r="L188"/>
    </row>
    <row r="189" spans="1:12" s="2" customFormat="1" ht="15.6" x14ac:dyDescent="0.3">
      <c r="A189" s="64" t="s">
        <v>250</v>
      </c>
      <c r="B189" s="135">
        <v>0.7</v>
      </c>
      <c r="C189" s="136"/>
      <c r="D189" s="221"/>
      <c r="E189" s="222"/>
      <c r="F189" s="16">
        <f>IF(C189="s",B189*$B$187,0)</f>
        <v>0</v>
      </c>
      <c r="G189" s="60"/>
      <c r="I189" s="3"/>
      <c r="J189"/>
      <c r="K189"/>
      <c r="L189"/>
    </row>
    <row r="190" spans="1:12" s="2" customFormat="1" ht="15.6" x14ac:dyDescent="0.3">
      <c r="A190" s="64" t="s">
        <v>251</v>
      </c>
      <c r="B190" s="135">
        <v>0.3</v>
      </c>
      <c r="C190" s="136"/>
      <c r="D190" s="221"/>
      <c r="E190" s="222"/>
      <c r="F190" s="39">
        <f>IF(C190="s",B190*$B$187,0)</f>
        <v>0</v>
      </c>
      <c r="G190" s="60"/>
      <c r="I190" s="3"/>
      <c r="J190"/>
      <c r="K190"/>
      <c r="L190"/>
    </row>
    <row r="191" spans="1:12" s="2" customFormat="1" ht="18.600000000000001" thickBot="1" x14ac:dyDescent="0.4">
      <c r="A191" s="190" t="s">
        <v>272</v>
      </c>
      <c r="B191" s="146">
        <v>0.16</v>
      </c>
      <c r="C191" s="147"/>
      <c r="D191" s="225"/>
      <c r="E191" s="226"/>
      <c r="F191" s="42">
        <f>IF(AND(F217=0,F224=0),SUM((F192+IF(F192=0,0,14.67%)),(F206+IF(F206=0,0,14.67%)),(F232+IF(F232=0,0,14.67%)),(F243+IF(F243=0,0,14.67%)),(F249+IF(F249=0,0,14.67%)),(F253+IF(F253=0,0,14.66%)))*B191,SUM(F192,F206,F217,F224,F232,F243,F249,F253)*B191)</f>
        <v>0</v>
      </c>
      <c r="G191" s="67"/>
      <c r="I191" s="3"/>
      <c r="J191"/>
      <c r="K191"/>
      <c r="L191"/>
    </row>
    <row r="192" spans="1:12" s="2" customFormat="1" ht="31.2" x14ac:dyDescent="0.3">
      <c r="A192" s="191" t="s">
        <v>144</v>
      </c>
      <c r="B192" s="148">
        <v>0.02</v>
      </c>
      <c r="C192" s="149"/>
      <c r="D192" s="143"/>
      <c r="E192" s="155"/>
      <c r="F192" s="62">
        <f>IF(AND(C194="n.a",C196&lt;&gt;"n.a",C201&lt;&gt;"n.a",C202&lt;&gt;"n.a"),SUM(F195:F205),IF(AND(C194&lt;&gt;"n.a",C196="n.a",C201="n.a",C202="n.a"),SUM(F194,F195,F197,F198,F199,F200,F203,F204,F205),0))</f>
        <v>0</v>
      </c>
      <c r="G192" s="8"/>
      <c r="I192" s="3"/>
      <c r="J192"/>
      <c r="K192"/>
      <c r="L192"/>
    </row>
    <row r="193" spans="1:12" s="2" customFormat="1" ht="15.75" customHeight="1" x14ac:dyDescent="0.3">
      <c r="A193" s="72" t="s">
        <v>102</v>
      </c>
      <c r="B193" s="192"/>
      <c r="C193" s="193"/>
      <c r="D193" s="193"/>
      <c r="E193" s="73"/>
      <c r="F193" s="68"/>
      <c r="G193" s="18"/>
      <c r="I193" s="3"/>
      <c r="J193"/>
      <c r="K193"/>
      <c r="L193"/>
    </row>
    <row r="194" spans="1:12" s="2" customFormat="1" ht="17.55" customHeight="1" x14ac:dyDescent="0.3">
      <c r="A194" s="194" t="s">
        <v>145</v>
      </c>
      <c r="B194" s="135">
        <v>0.36</v>
      </c>
      <c r="C194" s="195"/>
      <c r="D194" s="221"/>
      <c r="E194" s="222"/>
      <c r="F194" s="17">
        <f t="shared" ref="F194:F205" si="4">IF(C194="s",B194*$B$192,0)</f>
        <v>0</v>
      </c>
      <c r="G194" s="18"/>
      <c r="I194" s="3"/>
      <c r="J194"/>
      <c r="K194"/>
      <c r="L194"/>
    </row>
    <row r="195" spans="1:12" s="2" customFormat="1" ht="15.6" x14ac:dyDescent="0.3">
      <c r="A195" s="194" t="s">
        <v>146</v>
      </c>
      <c r="B195" s="135">
        <v>0.08</v>
      </c>
      <c r="C195" s="136"/>
      <c r="D195" s="221"/>
      <c r="E195" s="222"/>
      <c r="F195" s="17">
        <f t="shared" si="4"/>
        <v>0</v>
      </c>
      <c r="G195" s="18"/>
      <c r="I195" s="3"/>
      <c r="J195"/>
      <c r="K195"/>
      <c r="L195"/>
    </row>
    <row r="196" spans="1:12" s="2" customFormat="1" ht="15.6" x14ac:dyDescent="0.3">
      <c r="A196" s="194" t="s">
        <v>263</v>
      </c>
      <c r="B196" s="135">
        <v>0.18</v>
      </c>
      <c r="C196" s="136"/>
      <c r="D196" s="221"/>
      <c r="E196" s="222"/>
      <c r="F196" s="17">
        <f t="shared" si="4"/>
        <v>0</v>
      </c>
      <c r="G196" s="18"/>
      <c r="I196" s="3"/>
      <c r="J196"/>
      <c r="K196"/>
      <c r="L196"/>
    </row>
    <row r="197" spans="1:12" s="2" customFormat="1" ht="15.6" x14ac:dyDescent="0.3">
      <c r="A197" s="194" t="s">
        <v>147</v>
      </c>
      <c r="B197" s="135">
        <v>0.08</v>
      </c>
      <c r="C197" s="136"/>
      <c r="D197" s="221"/>
      <c r="E197" s="222"/>
      <c r="F197" s="17">
        <f t="shared" si="4"/>
        <v>0</v>
      </c>
      <c r="G197" s="18"/>
      <c r="I197" s="3"/>
      <c r="J197"/>
      <c r="K197"/>
      <c r="L197"/>
    </row>
    <row r="198" spans="1:12" s="2" customFormat="1" ht="15.75" customHeight="1" x14ac:dyDescent="0.3">
      <c r="A198" s="194" t="s">
        <v>148</v>
      </c>
      <c r="B198" s="135">
        <v>0.08</v>
      </c>
      <c r="C198" s="136"/>
      <c r="D198" s="221"/>
      <c r="E198" s="222"/>
      <c r="F198" s="17">
        <f t="shared" si="4"/>
        <v>0</v>
      </c>
      <c r="G198" s="18"/>
      <c r="I198" s="3"/>
      <c r="J198"/>
      <c r="K198"/>
      <c r="L198"/>
    </row>
    <row r="199" spans="1:12" s="2" customFormat="1" ht="15.75" customHeight="1" x14ac:dyDescent="0.3">
      <c r="A199" s="194" t="s">
        <v>149</v>
      </c>
      <c r="B199" s="135">
        <v>0.08</v>
      </c>
      <c r="C199" s="136"/>
      <c r="D199" s="221"/>
      <c r="E199" s="222"/>
      <c r="F199" s="17">
        <f t="shared" si="4"/>
        <v>0</v>
      </c>
      <c r="G199" s="18"/>
      <c r="I199" s="3"/>
      <c r="J199"/>
      <c r="K199"/>
      <c r="L199"/>
    </row>
    <row r="200" spans="1:12" s="2" customFormat="1" ht="15.6" x14ac:dyDescent="0.3">
      <c r="A200" s="194" t="s">
        <v>150</v>
      </c>
      <c r="B200" s="135">
        <v>0.1</v>
      </c>
      <c r="C200" s="136"/>
      <c r="D200" s="221"/>
      <c r="E200" s="222"/>
      <c r="F200" s="17">
        <f t="shared" si="4"/>
        <v>0</v>
      </c>
      <c r="G200" s="18"/>
      <c r="I200" s="3"/>
      <c r="J200"/>
      <c r="K200"/>
      <c r="L200"/>
    </row>
    <row r="201" spans="1:12" s="2" customFormat="1" ht="33.6" customHeight="1" x14ac:dyDescent="0.3">
      <c r="A201" s="194" t="s">
        <v>270</v>
      </c>
      <c r="B201" s="135">
        <v>0.1</v>
      </c>
      <c r="C201" s="136"/>
      <c r="D201" s="221"/>
      <c r="E201" s="222"/>
      <c r="F201" s="17">
        <f t="shared" si="4"/>
        <v>0</v>
      </c>
      <c r="G201" s="18"/>
      <c r="I201" s="3"/>
      <c r="J201"/>
      <c r="K201"/>
      <c r="L201"/>
    </row>
    <row r="202" spans="1:12" s="2" customFormat="1" ht="15.75" customHeight="1" x14ac:dyDescent="0.3">
      <c r="A202" s="194" t="s">
        <v>264</v>
      </c>
      <c r="B202" s="135">
        <v>0.08</v>
      </c>
      <c r="C202" s="136"/>
      <c r="D202" s="221"/>
      <c r="E202" s="222"/>
      <c r="F202" s="17">
        <f t="shared" si="4"/>
        <v>0</v>
      </c>
      <c r="G202" s="18"/>
      <c r="I202" s="3"/>
      <c r="J202"/>
      <c r="K202"/>
      <c r="L202"/>
    </row>
    <row r="203" spans="1:12" s="2" customFormat="1" ht="31.2" x14ac:dyDescent="0.3">
      <c r="A203" s="194" t="s">
        <v>151</v>
      </c>
      <c r="B203" s="135">
        <v>0.12</v>
      </c>
      <c r="C203" s="136"/>
      <c r="D203" s="221"/>
      <c r="E203" s="222"/>
      <c r="F203" s="17">
        <f t="shared" si="4"/>
        <v>0</v>
      </c>
      <c r="G203" s="69"/>
      <c r="I203" s="3"/>
      <c r="J203"/>
      <c r="K203"/>
      <c r="L203"/>
    </row>
    <row r="204" spans="1:12" s="2" customFormat="1" ht="15.75" customHeight="1" x14ac:dyDescent="0.3">
      <c r="A204" s="194" t="s">
        <v>208</v>
      </c>
      <c r="B204" s="135">
        <v>0.06</v>
      </c>
      <c r="C204" s="136"/>
      <c r="D204" s="221"/>
      <c r="E204" s="222"/>
      <c r="F204" s="17">
        <f t="shared" si="4"/>
        <v>0</v>
      </c>
      <c r="G204" s="70"/>
      <c r="H204" s="71"/>
      <c r="I204" s="3"/>
      <c r="J204"/>
      <c r="K204"/>
      <c r="L204"/>
    </row>
    <row r="205" spans="1:12" s="2" customFormat="1" ht="15.6" x14ac:dyDescent="0.3">
      <c r="A205" s="194" t="s">
        <v>253</v>
      </c>
      <c r="B205" s="135">
        <v>0.04</v>
      </c>
      <c r="C205" s="136"/>
      <c r="D205" s="221"/>
      <c r="E205" s="222"/>
      <c r="F205" s="17">
        <f t="shared" si="4"/>
        <v>0</v>
      </c>
      <c r="G205" s="18"/>
      <c r="I205" s="3"/>
      <c r="J205"/>
      <c r="K205"/>
      <c r="L205"/>
    </row>
    <row r="206" spans="1:12" s="2" customFormat="1" ht="31.2" x14ac:dyDescent="0.3">
      <c r="A206" s="126" t="s">
        <v>152</v>
      </c>
      <c r="B206" s="142">
        <v>0.02</v>
      </c>
      <c r="C206" s="143"/>
      <c r="D206" s="143"/>
      <c r="E206" s="143"/>
      <c r="F206" s="37">
        <f>SUM(F208:F216)</f>
        <v>0</v>
      </c>
      <c r="G206" s="18"/>
      <c r="I206" s="3"/>
      <c r="J206"/>
      <c r="K206"/>
      <c r="L206"/>
    </row>
    <row r="207" spans="1:12" s="2" customFormat="1" ht="15.6" x14ac:dyDescent="0.3">
      <c r="A207" s="72" t="s">
        <v>153</v>
      </c>
      <c r="B207" s="192"/>
      <c r="C207" s="193"/>
      <c r="D207" s="193"/>
      <c r="E207" s="73"/>
      <c r="F207" s="68"/>
      <c r="G207" s="18"/>
      <c r="I207" s="3"/>
      <c r="J207"/>
      <c r="K207"/>
      <c r="L207"/>
    </row>
    <row r="208" spans="1:12" s="2" customFormat="1" ht="19.2" customHeight="1" x14ac:dyDescent="0.3">
      <c r="A208" s="64" t="s">
        <v>236</v>
      </c>
      <c r="B208" s="135">
        <v>0.11</v>
      </c>
      <c r="C208" s="136"/>
      <c r="D208" s="221"/>
      <c r="E208" s="222"/>
      <c r="F208" s="17">
        <f t="shared" ref="F208:F216" si="5">IF(C208="s",B208*$B$206,0)</f>
        <v>0</v>
      </c>
      <c r="G208" s="18"/>
      <c r="I208" s="3"/>
      <c r="J208"/>
      <c r="K208"/>
      <c r="L208"/>
    </row>
    <row r="209" spans="1:12" s="2" customFormat="1" ht="21.6" customHeight="1" x14ac:dyDescent="0.3">
      <c r="A209" s="64" t="s">
        <v>209</v>
      </c>
      <c r="B209" s="135">
        <v>0.11</v>
      </c>
      <c r="C209" s="136"/>
      <c r="D209" s="221"/>
      <c r="E209" s="222"/>
      <c r="F209" s="17">
        <f t="shared" si="5"/>
        <v>0</v>
      </c>
      <c r="G209" s="18"/>
      <c r="I209" s="3"/>
      <c r="J209"/>
      <c r="K209"/>
      <c r="L209"/>
    </row>
    <row r="210" spans="1:12" s="2" customFormat="1" ht="15.75" customHeight="1" x14ac:dyDescent="0.3">
      <c r="A210" s="64" t="s">
        <v>154</v>
      </c>
      <c r="B210" s="135">
        <v>0.16</v>
      </c>
      <c r="C210" s="136"/>
      <c r="D210" s="221"/>
      <c r="E210" s="222"/>
      <c r="F210" s="17">
        <f t="shared" si="5"/>
        <v>0</v>
      </c>
      <c r="G210" s="18"/>
      <c r="I210" s="3"/>
      <c r="J210"/>
      <c r="K210"/>
      <c r="L210"/>
    </row>
    <row r="211" spans="1:12" s="2" customFormat="1" ht="15.75" customHeight="1" x14ac:dyDescent="0.3">
      <c r="A211" s="64" t="s">
        <v>155</v>
      </c>
      <c r="B211" s="135">
        <v>0.11</v>
      </c>
      <c r="C211" s="136"/>
      <c r="D211" s="221"/>
      <c r="E211" s="222"/>
      <c r="F211" s="17">
        <f t="shared" si="5"/>
        <v>0</v>
      </c>
      <c r="G211" s="18"/>
      <c r="I211" s="3"/>
      <c r="J211"/>
      <c r="K211"/>
      <c r="L211"/>
    </row>
    <row r="212" spans="1:12" s="2" customFormat="1" ht="15.75" customHeight="1" x14ac:dyDescent="0.3">
      <c r="A212" s="64" t="s">
        <v>210</v>
      </c>
      <c r="B212" s="135">
        <v>0.11</v>
      </c>
      <c r="C212" s="136"/>
      <c r="D212" s="221"/>
      <c r="E212" s="222"/>
      <c r="F212" s="17">
        <f t="shared" si="5"/>
        <v>0</v>
      </c>
      <c r="G212" s="18"/>
      <c r="I212" s="3"/>
      <c r="J212"/>
      <c r="K212"/>
      <c r="L212"/>
    </row>
    <row r="213" spans="1:12" s="2" customFormat="1" ht="15.6" x14ac:dyDescent="0.3">
      <c r="A213" s="64" t="s">
        <v>156</v>
      </c>
      <c r="B213" s="135">
        <v>0.22</v>
      </c>
      <c r="C213" s="136"/>
      <c r="D213" s="221"/>
      <c r="E213" s="222"/>
      <c r="F213" s="17">
        <f t="shared" si="5"/>
        <v>0</v>
      </c>
      <c r="G213" s="18"/>
      <c r="I213" s="3"/>
      <c r="J213"/>
      <c r="K213"/>
      <c r="L213"/>
    </row>
    <row r="214" spans="1:12" s="2" customFormat="1" ht="15.75" customHeight="1" x14ac:dyDescent="0.3">
      <c r="A214" s="64" t="s">
        <v>211</v>
      </c>
      <c r="B214" s="135">
        <v>0.06</v>
      </c>
      <c r="C214" s="136"/>
      <c r="D214" s="221"/>
      <c r="E214" s="222"/>
      <c r="F214" s="17">
        <f t="shared" si="5"/>
        <v>0</v>
      </c>
      <c r="G214" s="18" t="s">
        <v>157</v>
      </c>
      <c r="I214" s="3"/>
      <c r="J214"/>
      <c r="K214"/>
      <c r="L214"/>
    </row>
    <row r="215" spans="1:12" s="2" customFormat="1" ht="15.6" x14ac:dyDescent="0.3">
      <c r="A215" s="64" t="s">
        <v>237</v>
      </c>
      <c r="B215" s="135">
        <v>0.06</v>
      </c>
      <c r="C215" s="136"/>
      <c r="D215" s="221"/>
      <c r="E215" s="222"/>
      <c r="F215" s="17">
        <f t="shared" si="5"/>
        <v>0</v>
      </c>
      <c r="G215" s="18"/>
      <c r="I215" s="3"/>
      <c r="J215"/>
      <c r="K215"/>
      <c r="L215"/>
    </row>
    <row r="216" spans="1:12" s="2" customFormat="1" ht="15.6" x14ac:dyDescent="0.3">
      <c r="A216" s="64" t="s">
        <v>212</v>
      </c>
      <c r="B216" s="135">
        <v>0.06</v>
      </c>
      <c r="C216" s="136"/>
      <c r="D216" s="221"/>
      <c r="E216" s="222"/>
      <c r="F216" s="17">
        <f t="shared" si="5"/>
        <v>0</v>
      </c>
      <c r="G216" s="18"/>
      <c r="I216" s="3"/>
      <c r="J216"/>
      <c r="K216"/>
      <c r="L216"/>
    </row>
    <row r="217" spans="1:12" s="2" customFormat="1" ht="15.6" x14ac:dyDescent="0.3">
      <c r="A217" s="196" t="s">
        <v>267</v>
      </c>
      <c r="B217" s="142">
        <v>0.02</v>
      </c>
      <c r="C217" s="143"/>
      <c r="D217" s="143"/>
      <c r="E217" s="143"/>
      <c r="F217" s="37">
        <f>SUM(F219:F223)</f>
        <v>0</v>
      </c>
      <c r="G217" s="18"/>
      <c r="I217" s="3"/>
      <c r="J217"/>
      <c r="K217"/>
      <c r="L217"/>
    </row>
    <row r="218" spans="1:12" s="2" customFormat="1" ht="18" customHeight="1" x14ac:dyDescent="0.3">
      <c r="A218" s="72" t="s">
        <v>158</v>
      </c>
      <c r="B218" s="192"/>
      <c r="C218" s="193"/>
      <c r="D218" s="193"/>
      <c r="E218" s="73"/>
      <c r="F218" s="68"/>
      <c r="G218" s="18"/>
      <c r="I218" s="3"/>
      <c r="J218"/>
      <c r="K218"/>
      <c r="L218"/>
    </row>
    <row r="219" spans="1:12" s="2" customFormat="1" ht="22.5" customHeight="1" x14ac:dyDescent="0.3">
      <c r="A219" s="137" t="s">
        <v>159</v>
      </c>
      <c r="B219" s="140">
        <v>0.3</v>
      </c>
      <c r="C219" s="195"/>
      <c r="D219" s="197"/>
      <c r="E219" s="198"/>
      <c r="F219" s="17">
        <f>IF(C219="s",B219*$B$217,0)</f>
        <v>0</v>
      </c>
      <c r="G219" s="18"/>
      <c r="I219" s="3"/>
      <c r="J219"/>
      <c r="K219"/>
      <c r="L219"/>
    </row>
    <row r="220" spans="1:12" s="2" customFormat="1" ht="36" customHeight="1" x14ac:dyDescent="0.3">
      <c r="A220" s="137" t="s">
        <v>160</v>
      </c>
      <c r="B220" s="140">
        <v>0.2</v>
      </c>
      <c r="C220" s="195"/>
      <c r="D220" s="236"/>
      <c r="E220" s="237"/>
      <c r="F220" s="17">
        <f>IF(C220="s",B220*$B$217,0)</f>
        <v>0</v>
      </c>
      <c r="G220" s="18"/>
      <c r="I220" s="3"/>
      <c r="J220"/>
      <c r="K220"/>
      <c r="L220"/>
    </row>
    <row r="221" spans="1:12" s="2" customFormat="1" ht="15.6" x14ac:dyDescent="0.3">
      <c r="A221" s="137" t="s">
        <v>161</v>
      </c>
      <c r="B221" s="135">
        <v>0.2</v>
      </c>
      <c r="C221" s="195"/>
      <c r="D221" s="221"/>
      <c r="E221" s="222"/>
      <c r="F221" s="17">
        <f>IF(C221="s",B221*$B$217,0)</f>
        <v>0</v>
      </c>
      <c r="G221" s="18"/>
      <c r="I221" s="3"/>
      <c r="J221"/>
      <c r="K221"/>
      <c r="L221"/>
    </row>
    <row r="222" spans="1:12" s="2" customFormat="1" ht="31.2" x14ac:dyDescent="0.3">
      <c r="A222" s="137" t="s">
        <v>213</v>
      </c>
      <c r="B222" s="135">
        <v>0.2</v>
      </c>
      <c r="C222" s="195"/>
      <c r="D222" s="221"/>
      <c r="E222" s="222"/>
      <c r="F222" s="17">
        <f>IF(C222="s",B222*$B$217,0)</f>
        <v>0</v>
      </c>
      <c r="G222" s="18"/>
      <c r="I222" s="3"/>
      <c r="J222"/>
      <c r="K222"/>
      <c r="L222"/>
    </row>
    <row r="223" spans="1:12" s="2" customFormat="1" ht="17.55" customHeight="1" x14ac:dyDescent="0.3">
      <c r="A223" s="137" t="s">
        <v>162</v>
      </c>
      <c r="B223" s="135">
        <v>0.1</v>
      </c>
      <c r="C223" s="195"/>
      <c r="D223" s="221"/>
      <c r="E223" s="222"/>
      <c r="F223" s="17">
        <f>IF(C223="s",B223*$B$217,0)</f>
        <v>0</v>
      </c>
      <c r="G223" s="18"/>
      <c r="I223" s="3"/>
      <c r="J223"/>
      <c r="K223"/>
      <c r="L223"/>
    </row>
    <row r="224" spans="1:12" s="2" customFormat="1" ht="15.6" x14ac:dyDescent="0.3">
      <c r="A224" s="126" t="s">
        <v>268</v>
      </c>
      <c r="B224" s="142">
        <v>0.86</v>
      </c>
      <c r="C224" s="143"/>
      <c r="D224" s="143"/>
      <c r="E224" s="143"/>
      <c r="F224" s="37">
        <f>SUM(F226:F231)</f>
        <v>0</v>
      </c>
      <c r="G224" s="18"/>
      <c r="I224" s="3"/>
      <c r="J224"/>
      <c r="K224"/>
      <c r="L224"/>
    </row>
    <row r="225" spans="1:12" s="2" customFormat="1" ht="15.6" customHeight="1" x14ac:dyDescent="0.3">
      <c r="A225" s="72" t="s">
        <v>163</v>
      </c>
      <c r="B225" s="192"/>
      <c r="C225" s="193"/>
      <c r="D225" s="193"/>
      <c r="E225" s="73"/>
      <c r="F225" s="68"/>
      <c r="G225" s="18"/>
      <c r="I225" s="3"/>
      <c r="J225"/>
      <c r="K225"/>
      <c r="L225"/>
    </row>
    <row r="226" spans="1:12" s="2" customFormat="1" ht="15.6" x14ac:dyDescent="0.3">
      <c r="A226" s="137" t="s">
        <v>254</v>
      </c>
      <c r="B226" s="135">
        <v>0.8</v>
      </c>
      <c r="C226" s="136"/>
      <c r="D226" s="221"/>
      <c r="E226" s="222"/>
      <c r="F226" s="17">
        <f t="shared" ref="F226:F231" si="6">IF(C226="s",B226*$B$224,0)</f>
        <v>0</v>
      </c>
      <c r="G226" s="18"/>
      <c r="I226" s="3"/>
      <c r="J226"/>
      <c r="K226"/>
      <c r="L226"/>
    </row>
    <row r="227" spans="1:12" s="2" customFormat="1" ht="31.2" x14ac:dyDescent="0.3">
      <c r="A227" s="137" t="s">
        <v>164</v>
      </c>
      <c r="B227" s="135">
        <v>0.04</v>
      </c>
      <c r="C227" s="136"/>
      <c r="D227" s="221"/>
      <c r="E227" s="222"/>
      <c r="F227" s="17">
        <f t="shared" si="6"/>
        <v>0</v>
      </c>
      <c r="G227" s="18"/>
      <c r="I227" s="3"/>
      <c r="J227"/>
      <c r="K227"/>
      <c r="L227"/>
    </row>
    <row r="228" spans="1:12" s="2" customFormat="1" ht="32.4" customHeight="1" x14ac:dyDescent="0.3">
      <c r="A228" s="137" t="s">
        <v>165</v>
      </c>
      <c r="B228" s="135">
        <v>0.04</v>
      </c>
      <c r="C228" s="136"/>
      <c r="D228" s="221"/>
      <c r="E228" s="222"/>
      <c r="F228" s="17">
        <f t="shared" si="6"/>
        <v>0</v>
      </c>
      <c r="G228" s="18"/>
      <c r="I228" s="3"/>
      <c r="J228"/>
      <c r="K228"/>
      <c r="L228"/>
    </row>
    <row r="229" spans="1:12" s="2" customFormat="1" ht="14.4" customHeight="1" x14ac:dyDescent="0.3">
      <c r="A229" s="137" t="s">
        <v>166</v>
      </c>
      <c r="B229" s="135">
        <v>0.04</v>
      </c>
      <c r="C229" s="136"/>
      <c r="D229" s="221"/>
      <c r="E229" s="222"/>
      <c r="F229" s="17">
        <f t="shared" si="6"/>
        <v>0</v>
      </c>
      <c r="G229" s="18"/>
      <c r="I229" s="3"/>
      <c r="J229"/>
      <c r="K229"/>
      <c r="L229"/>
    </row>
    <row r="230" spans="1:12" s="2" customFormat="1" ht="30" customHeight="1" x14ac:dyDescent="0.3">
      <c r="A230" s="137" t="s">
        <v>167</v>
      </c>
      <c r="B230" s="135">
        <v>0.04</v>
      </c>
      <c r="C230" s="195"/>
      <c r="D230" s="221"/>
      <c r="E230" s="222"/>
      <c r="F230" s="17">
        <f t="shared" si="6"/>
        <v>0</v>
      </c>
      <c r="G230" s="18"/>
      <c r="I230" s="3"/>
      <c r="J230"/>
      <c r="K230"/>
      <c r="L230"/>
    </row>
    <row r="231" spans="1:12" s="2" customFormat="1" ht="15.75" customHeight="1" x14ac:dyDescent="0.3">
      <c r="A231" s="137" t="s">
        <v>168</v>
      </c>
      <c r="B231" s="135">
        <v>0.04</v>
      </c>
      <c r="C231" s="195"/>
      <c r="D231" s="221"/>
      <c r="E231" s="222"/>
      <c r="F231" s="17">
        <f t="shared" si="6"/>
        <v>0</v>
      </c>
      <c r="G231" s="18"/>
      <c r="I231" s="3"/>
      <c r="J231"/>
      <c r="K231"/>
      <c r="L231"/>
    </row>
    <row r="232" spans="1:12" s="2" customFormat="1" ht="15.6" x14ac:dyDescent="0.3">
      <c r="A232" s="126" t="s">
        <v>169</v>
      </c>
      <c r="B232" s="142">
        <v>0.02</v>
      </c>
      <c r="C232" s="143"/>
      <c r="D232" s="143"/>
      <c r="E232" s="143"/>
      <c r="F232" s="37">
        <f>SUM(F234:F242)</f>
        <v>0</v>
      </c>
      <c r="G232" s="18"/>
      <c r="I232" s="3"/>
      <c r="J232"/>
      <c r="K232"/>
      <c r="L232"/>
    </row>
    <row r="233" spans="1:12" s="2" customFormat="1" ht="15.75" customHeight="1" x14ac:dyDescent="0.3">
      <c r="A233" s="72" t="s">
        <v>38</v>
      </c>
      <c r="B233" s="192"/>
      <c r="C233" s="193"/>
      <c r="D233" s="193"/>
      <c r="E233" s="73"/>
      <c r="F233" s="68"/>
      <c r="G233" s="18"/>
      <c r="I233" s="3"/>
      <c r="J233"/>
      <c r="K233"/>
      <c r="L233"/>
    </row>
    <row r="234" spans="1:12" s="2" customFormat="1" ht="31.2" x14ac:dyDescent="0.3">
      <c r="A234" s="64" t="s">
        <v>170</v>
      </c>
      <c r="B234" s="135">
        <v>0.15</v>
      </c>
      <c r="C234" s="136"/>
      <c r="D234" s="221"/>
      <c r="E234" s="222"/>
      <c r="F234" s="17">
        <f t="shared" ref="F234:F239" si="7">IF(C234="s",B234*$B$232,0)</f>
        <v>0</v>
      </c>
      <c r="G234" s="18"/>
      <c r="I234" s="3"/>
      <c r="J234"/>
      <c r="K234"/>
      <c r="L234"/>
    </row>
    <row r="235" spans="1:12" s="2" customFormat="1" ht="15.6" x14ac:dyDescent="0.3">
      <c r="A235" s="64" t="s">
        <v>171</v>
      </c>
      <c r="B235" s="135">
        <v>0.1</v>
      </c>
      <c r="C235" s="136"/>
      <c r="D235" s="221"/>
      <c r="E235" s="222"/>
      <c r="F235" s="17">
        <f t="shared" si="7"/>
        <v>0</v>
      </c>
      <c r="G235" s="18"/>
      <c r="I235" s="3"/>
      <c r="J235"/>
      <c r="K235"/>
      <c r="L235"/>
    </row>
    <row r="236" spans="1:12" s="2" customFormat="1" ht="15.6" customHeight="1" x14ac:dyDescent="0.3">
      <c r="A236" s="199" t="s">
        <v>214</v>
      </c>
      <c r="B236" s="135">
        <v>0.1</v>
      </c>
      <c r="C236" s="136"/>
      <c r="D236" s="221"/>
      <c r="E236" s="222"/>
      <c r="F236" s="17">
        <f t="shared" si="7"/>
        <v>0</v>
      </c>
      <c r="G236" s="18"/>
      <c r="I236" s="3"/>
      <c r="J236"/>
      <c r="K236"/>
      <c r="L236"/>
    </row>
    <row r="237" spans="1:12" s="2" customFormat="1" ht="15.75" customHeight="1" x14ac:dyDescent="0.3">
      <c r="A237" s="64" t="s">
        <v>172</v>
      </c>
      <c r="B237" s="135">
        <v>0.15</v>
      </c>
      <c r="C237" s="136"/>
      <c r="D237" s="221"/>
      <c r="E237" s="222"/>
      <c r="F237" s="17">
        <f t="shared" si="7"/>
        <v>0</v>
      </c>
      <c r="G237" s="18"/>
      <c r="I237" s="3"/>
      <c r="J237"/>
      <c r="K237"/>
      <c r="L237"/>
    </row>
    <row r="238" spans="1:12" s="2" customFormat="1" ht="15.6" x14ac:dyDescent="0.3">
      <c r="A238" s="64" t="s">
        <v>173</v>
      </c>
      <c r="B238" s="135">
        <v>0.15</v>
      </c>
      <c r="C238" s="136"/>
      <c r="D238" s="221"/>
      <c r="E238" s="222"/>
      <c r="F238" s="17">
        <f t="shared" si="7"/>
        <v>0</v>
      </c>
      <c r="G238" s="18"/>
      <c r="I238" s="3"/>
      <c r="J238"/>
      <c r="K238"/>
      <c r="L238"/>
    </row>
    <row r="239" spans="1:12" s="2" customFormat="1" ht="19.8" customHeight="1" x14ac:dyDescent="0.3">
      <c r="A239" s="64" t="s">
        <v>174</v>
      </c>
      <c r="B239" s="135">
        <v>0.15</v>
      </c>
      <c r="C239" s="136"/>
      <c r="D239" s="221"/>
      <c r="E239" s="222"/>
      <c r="F239" s="17">
        <f t="shared" si="7"/>
        <v>0</v>
      </c>
      <c r="G239" s="18"/>
      <c r="I239" s="3"/>
      <c r="J239"/>
      <c r="K239"/>
      <c r="L239"/>
    </row>
    <row r="240" spans="1:12" s="2" customFormat="1" ht="15.6" customHeight="1" x14ac:dyDescent="0.3">
      <c r="A240" s="72" t="s">
        <v>175</v>
      </c>
      <c r="B240" s="192"/>
      <c r="C240" s="193"/>
      <c r="D240" s="193"/>
      <c r="E240" s="73"/>
      <c r="F240" s="115"/>
      <c r="G240" s="18"/>
      <c r="I240" s="3"/>
      <c r="J240"/>
      <c r="K240"/>
      <c r="L240"/>
    </row>
    <row r="241" spans="1:12" s="2" customFormat="1" ht="15.75" customHeight="1" x14ac:dyDescent="0.3">
      <c r="A241" s="64" t="s">
        <v>176</v>
      </c>
      <c r="B241" s="135">
        <v>0.1</v>
      </c>
      <c r="C241" s="136"/>
      <c r="D241" s="221"/>
      <c r="E241" s="222"/>
      <c r="F241" s="17">
        <f>IF(C241="s",B241*$B$232,0)</f>
        <v>0</v>
      </c>
      <c r="G241" s="18"/>
      <c r="I241" s="3"/>
      <c r="J241"/>
      <c r="K241"/>
      <c r="L241"/>
    </row>
    <row r="242" spans="1:12" s="2" customFormat="1" ht="15.6" x14ac:dyDescent="0.3">
      <c r="A242" s="64" t="s">
        <v>177</v>
      </c>
      <c r="B242" s="135">
        <v>0.1</v>
      </c>
      <c r="C242" s="136"/>
      <c r="D242" s="221"/>
      <c r="E242" s="222"/>
      <c r="F242" s="17">
        <f>IF(C242="s",B242*$B$232,0)</f>
        <v>0</v>
      </c>
      <c r="G242" s="18"/>
      <c r="I242" s="3"/>
      <c r="J242"/>
      <c r="K242"/>
      <c r="L242"/>
    </row>
    <row r="243" spans="1:12" s="2" customFormat="1" ht="31.2" x14ac:dyDescent="0.3">
      <c r="A243" s="126" t="s">
        <v>178</v>
      </c>
      <c r="B243" s="142">
        <v>0.02</v>
      </c>
      <c r="C243" s="143"/>
      <c r="D243" s="143"/>
      <c r="E243" s="143"/>
      <c r="F243" s="37">
        <f>SUM(F245:F248)</f>
        <v>0</v>
      </c>
      <c r="G243" s="18"/>
      <c r="I243" s="3"/>
      <c r="J243"/>
      <c r="K243"/>
      <c r="L243"/>
    </row>
    <row r="244" spans="1:12" s="2" customFormat="1" ht="15.75" customHeight="1" x14ac:dyDescent="0.3">
      <c r="A244" s="72" t="s">
        <v>179</v>
      </c>
      <c r="B244" s="192"/>
      <c r="C244" s="193"/>
      <c r="D244" s="193"/>
      <c r="E244" s="73"/>
      <c r="F244" s="68"/>
      <c r="G244" s="18"/>
      <c r="I244" s="3"/>
      <c r="J244"/>
      <c r="K244"/>
      <c r="L244"/>
    </row>
    <row r="245" spans="1:12" s="2" customFormat="1" ht="15.75" customHeight="1" x14ac:dyDescent="0.3">
      <c r="A245" s="64" t="s">
        <v>180</v>
      </c>
      <c r="B245" s="135">
        <v>0.25</v>
      </c>
      <c r="C245" s="136"/>
      <c r="D245" s="221"/>
      <c r="E245" s="222"/>
      <c r="F245" s="17">
        <f>IF(C245="s",B245*$B$243,0)</f>
        <v>0</v>
      </c>
      <c r="G245" s="18"/>
      <c r="I245" s="3"/>
      <c r="J245"/>
      <c r="K245"/>
      <c r="L245"/>
    </row>
    <row r="246" spans="1:12" s="2" customFormat="1" ht="15.75" customHeight="1" x14ac:dyDescent="0.3">
      <c r="A246" s="64" t="s">
        <v>181</v>
      </c>
      <c r="B246" s="135">
        <v>0.25</v>
      </c>
      <c r="C246" s="136"/>
      <c r="D246" s="221"/>
      <c r="E246" s="222"/>
      <c r="F246" s="17">
        <f>IF(C246="s",B246*$B$243,0)</f>
        <v>0</v>
      </c>
      <c r="G246" s="18"/>
      <c r="I246" s="3"/>
      <c r="J246"/>
      <c r="K246"/>
      <c r="L246"/>
    </row>
    <row r="247" spans="1:12" s="2" customFormat="1" ht="22.8" customHeight="1" x14ac:dyDescent="0.3">
      <c r="A247" s="199" t="s">
        <v>182</v>
      </c>
      <c r="B247" s="135">
        <v>0.1</v>
      </c>
      <c r="C247" s="136"/>
      <c r="D247" s="221"/>
      <c r="E247" s="222"/>
      <c r="F247" s="17">
        <f>IF(C247="s",B247*$B$243,0)</f>
        <v>0</v>
      </c>
      <c r="G247" s="18"/>
      <c r="I247" s="3"/>
      <c r="J247"/>
      <c r="K247"/>
      <c r="L247"/>
    </row>
    <row r="248" spans="1:12" s="2" customFormat="1" ht="15.6" x14ac:dyDescent="0.3">
      <c r="A248" s="64" t="s">
        <v>183</v>
      </c>
      <c r="B248" s="135">
        <v>0.4</v>
      </c>
      <c r="C248" s="136"/>
      <c r="D248" s="221"/>
      <c r="E248" s="222"/>
      <c r="F248" s="17">
        <f>IF(C248="s",B248*$B$243,0)</f>
        <v>0</v>
      </c>
      <c r="G248" s="18"/>
      <c r="I248" s="3"/>
      <c r="J248"/>
      <c r="K248"/>
      <c r="L248"/>
    </row>
    <row r="249" spans="1:12" s="2" customFormat="1" ht="22.8" customHeight="1" x14ac:dyDescent="0.3">
      <c r="A249" s="126" t="s">
        <v>184</v>
      </c>
      <c r="B249" s="142">
        <v>0.02</v>
      </c>
      <c r="C249" s="143"/>
      <c r="D249" s="143"/>
      <c r="E249" s="143"/>
      <c r="F249" s="37">
        <f>SUM(F251:F252)</f>
        <v>0</v>
      </c>
      <c r="G249" s="18"/>
      <c r="I249" s="3"/>
      <c r="J249"/>
      <c r="K249"/>
      <c r="L249"/>
    </row>
    <row r="250" spans="1:12" s="2" customFormat="1" ht="15.75" customHeight="1" x14ac:dyDescent="0.3">
      <c r="A250" s="200" t="s">
        <v>38</v>
      </c>
      <c r="B250" s="201"/>
      <c r="C250" s="202"/>
      <c r="D250" s="202"/>
      <c r="E250" s="203"/>
      <c r="F250" s="74"/>
      <c r="G250" s="18"/>
      <c r="I250" s="3"/>
      <c r="J250"/>
      <c r="K250"/>
      <c r="L250"/>
    </row>
    <row r="251" spans="1:12" s="2" customFormat="1" ht="16.2" customHeight="1" x14ac:dyDescent="0.3">
      <c r="A251" s="64" t="s">
        <v>185</v>
      </c>
      <c r="B251" s="135">
        <v>0.5</v>
      </c>
      <c r="C251" s="136"/>
      <c r="D251" s="221"/>
      <c r="E251" s="222"/>
      <c r="F251" s="16">
        <f>IF(C251="s",B251*$B$249,0)</f>
        <v>0</v>
      </c>
      <c r="G251" s="18"/>
      <c r="I251" s="3"/>
      <c r="J251"/>
      <c r="K251"/>
      <c r="L251"/>
    </row>
    <row r="252" spans="1:12" s="2" customFormat="1" ht="15.75" customHeight="1" x14ac:dyDescent="0.3">
      <c r="A252" s="64" t="s">
        <v>186</v>
      </c>
      <c r="B252" s="135">
        <v>0.5</v>
      </c>
      <c r="C252" s="136"/>
      <c r="D252" s="221"/>
      <c r="E252" s="222"/>
      <c r="F252" s="39">
        <f>IF(C252="s",B252*$B$249,0)</f>
        <v>0</v>
      </c>
      <c r="G252" s="18"/>
      <c r="I252" s="3"/>
      <c r="J252"/>
      <c r="K252"/>
      <c r="L252"/>
    </row>
    <row r="253" spans="1:12" s="2" customFormat="1" ht="21" customHeight="1" x14ac:dyDescent="0.3">
      <c r="A253" s="126" t="s">
        <v>187</v>
      </c>
      <c r="B253" s="142">
        <v>0.02</v>
      </c>
      <c r="C253" s="143"/>
      <c r="D253" s="143"/>
      <c r="E253" s="143"/>
      <c r="F253" s="25">
        <f>SUM(F255:F256)</f>
        <v>0</v>
      </c>
      <c r="G253" s="18"/>
      <c r="I253" s="3"/>
      <c r="J253"/>
      <c r="K253"/>
      <c r="L253"/>
    </row>
    <row r="254" spans="1:12" s="2" customFormat="1" ht="15.75" customHeight="1" x14ac:dyDescent="0.3">
      <c r="A254" s="200" t="s">
        <v>188</v>
      </c>
      <c r="B254" s="201"/>
      <c r="C254" s="202"/>
      <c r="D254" s="202"/>
      <c r="E254" s="203"/>
      <c r="F254" s="93"/>
      <c r="G254" s="18"/>
      <c r="I254" s="3"/>
      <c r="J254"/>
      <c r="K254"/>
      <c r="L254"/>
    </row>
    <row r="255" spans="1:12" s="2" customFormat="1" ht="22.8" customHeight="1" x14ac:dyDescent="0.3">
      <c r="A255" s="199" t="s">
        <v>189</v>
      </c>
      <c r="B255" s="135">
        <v>0.5</v>
      </c>
      <c r="C255" s="136"/>
      <c r="D255" s="221"/>
      <c r="E255" s="222"/>
      <c r="F255" s="16">
        <f>IF(C255="s",B255*$B$253,0)</f>
        <v>0</v>
      </c>
      <c r="G255" s="18"/>
      <c r="I255" s="3"/>
      <c r="J255"/>
      <c r="K255"/>
      <c r="L255"/>
    </row>
    <row r="256" spans="1:12" s="2" customFormat="1" ht="15.75" customHeight="1" thickBot="1" x14ac:dyDescent="0.35">
      <c r="A256" s="64" t="s">
        <v>190</v>
      </c>
      <c r="B256" s="135">
        <v>0.5</v>
      </c>
      <c r="C256" s="136"/>
      <c r="D256" s="221"/>
      <c r="E256" s="222"/>
      <c r="F256" s="17">
        <f>IF(C256="s",B256*$B$253,0)</f>
        <v>0</v>
      </c>
      <c r="G256" s="18"/>
      <c r="I256" s="3"/>
      <c r="J256"/>
      <c r="K256"/>
      <c r="L256"/>
    </row>
    <row r="257" spans="1:12" s="27" customFormat="1" ht="35.4" thickBot="1" x14ac:dyDescent="0.35">
      <c r="A257" s="204" t="s">
        <v>191</v>
      </c>
      <c r="B257" s="124">
        <v>0.03</v>
      </c>
      <c r="C257" s="147"/>
      <c r="D257" s="164"/>
      <c r="E257" s="165"/>
      <c r="F257" s="7">
        <f>(F258+F263)*B257</f>
        <v>0</v>
      </c>
      <c r="G257" s="97"/>
      <c r="I257" s="28"/>
      <c r="J257" s="29"/>
      <c r="K257" s="29"/>
      <c r="L257" s="29"/>
    </row>
    <row r="258" spans="1:12" s="2" customFormat="1" ht="31.2" x14ac:dyDescent="0.3">
      <c r="A258" s="126" t="s">
        <v>265</v>
      </c>
      <c r="B258" s="172">
        <v>0.5</v>
      </c>
      <c r="C258" s="173"/>
      <c r="D258" s="231"/>
      <c r="E258" s="238"/>
      <c r="F258" s="75">
        <f>SUM(F260:F262)</f>
        <v>0</v>
      </c>
      <c r="G258" s="8"/>
      <c r="I258" s="3"/>
      <c r="J258"/>
      <c r="K258"/>
      <c r="L258"/>
    </row>
    <row r="259" spans="1:12" s="2" customFormat="1" ht="15.75" customHeight="1" x14ac:dyDescent="0.3">
      <c r="A259" s="205" t="s">
        <v>102</v>
      </c>
      <c r="B259" s="206"/>
      <c r="C259" s="207"/>
      <c r="D259" s="207"/>
      <c r="E259" s="208"/>
      <c r="F259" s="76"/>
      <c r="G259" s="98"/>
      <c r="I259" s="3"/>
      <c r="J259"/>
      <c r="K259"/>
      <c r="L259"/>
    </row>
    <row r="260" spans="1:12" s="2" customFormat="1" ht="15.6" x14ac:dyDescent="0.3">
      <c r="A260" s="64" t="s">
        <v>192</v>
      </c>
      <c r="B260" s="135">
        <v>0.35</v>
      </c>
      <c r="C260" s="136"/>
      <c r="D260" s="221"/>
      <c r="E260" s="222"/>
      <c r="F260" s="16">
        <f>IF(C260="s",B260*$B$258,IF(C260="n.a",B260*$B$258,0))</f>
        <v>0</v>
      </c>
      <c r="G260" s="18"/>
      <c r="I260" s="3"/>
      <c r="J260"/>
      <c r="K260"/>
      <c r="L260"/>
    </row>
    <row r="261" spans="1:12" s="2" customFormat="1" ht="16.2" customHeight="1" x14ac:dyDescent="0.3">
      <c r="A261" s="144" t="s">
        <v>193</v>
      </c>
      <c r="B261" s="135">
        <v>0.3</v>
      </c>
      <c r="C261" s="136"/>
      <c r="D261" s="221"/>
      <c r="E261" s="222"/>
      <c r="F261" s="116">
        <f>IF(C261="s",B261*$B$258,IF(C261="n.a",B261*$B$258,0))</f>
        <v>0</v>
      </c>
      <c r="G261" s="18"/>
      <c r="I261" s="3"/>
      <c r="J261"/>
      <c r="K261"/>
      <c r="L261"/>
    </row>
    <row r="262" spans="1:12" s="2" customFormat="1" ht="15.75" customHeight="1" x14ac:dyDescent="0.3">
      <c r="A262" s="64" t="s">
        <v>194</v>
      </c>
      <c r="B262" s="135">
        <v>0.35</v>
      </c>
      <c r="C262" s="136"/>
      <c r="D262" s="221"/>
      <c r="E262" s="222"/>
      <c r="F262" s="116">
        <f>IF(C262="s",B262*$B$258,IF(C262="n.a",B262*$B$258,0))</f>
        <v>0</v>
      </c>
      <c r="G262" s="18"/>
      <c r="I262" s="3"/>
      <c r="J262"/>
      <c r="K262"/>
      <c r="L262"/>
    </row>
    <row r="263" spans="1:12" s="2" customFormat="1" ht="31.2" x14ac:dyDescent="0.3">
      <c r="A263" s="126" t="s">
        <v>266</v>
      </c>
      <c r="B263" s="142">
        <v>0.5</v>
      </c>
      <c r="C263" s="143"/>
      <c r="D263" s="143"/>
      <c r="E263" s="143"/>
      <c r="F263" s="37">
        <f>SUM(F265:F267)</f>
        <v>0</v>
      </c>
      <c r="G263" s="8"/>
      <c r="I263" s="3"/>
      <c r="J263"/>
      <c r="K263"/>
      <c r="L263"/>
    </row>
    <row r="264" spans="1:12" s="2" customFormat="1" ht="15.6" x14ac:dyDescent="0.3">
      <c r="A264" s="209" t="s">
        <v>45</v>
      </c>
      <c r="B264" s="210"/>
      <c r="C264" s="211"/>
      <c r="D264" s="211"/>
      <c r="E264" s="212"/>
      <c r="F264" s="77"/>
      <c r="G264" s="18"/>
      <c r="I264" s="3"/>
      <c r="J264"/>
      <c r="K264"/>
      <c r="L264"/>
    </row>
    <row r="265" spans="1:12" s="2" customFormat="1" ht="15.6" x14ac:dyDescent="0.3">
      <c r="A265" s="64" t="s">
        <v>255</v>
      </c>
      <c r="B265" s="135">
        <v>0.35</v>
      </c>
      <c r="C265" s="136"/>
      <c r="D265" s="221"/>
      <c r="E265" s="222"/>
      <c r="F265" s="16">
        <f>IF(C265="s",B265*$B$263,IF(C265="n.a",B265*$B$263,0))</f>
        <v>0</v>
      </c>
      <c r="G265" s="78"/>
      <c r="I265" s="3"/>
      <c r="J265"/>
      <c r="K265"/>
      <c r="L265"/>
    </row>
    <row r="266" spans="1:12" s="2" customFormat="1" ht="15.6" x14ac:dyDescent="0.3">
      <c r="A266" s="64" t="s">
        <v>215</v>
      </c>
      <c r="B266" s="135">
        <v>0.3</v>
      </c>
      <c r="C266" s="136"/>
      <c r="D266" s="221"/>
      <c r="E266" s="222"/>
      <c r="F266" s="116">
        <f>IF(C266="s",B266*$B$263,IF(C266="n.a",B266*$B$263,0))</f>
        <v>0</v>
      </c>
      <c r="G266" s="78"/>
      <c r="I266" s="3"/>
      <c r="J266"/>
      <c r="K266"/>
      <c r="L266"/>
    </row>
    <row r="267" spans="1:12" s="2" customFormat="1" ht="31.2" x14ac:dyDescent="0.3">
      <c r="A267" s="64" t="s">
        <v>216</v>
      </c>
      <c r="B267" s="135">
        <v>0.35</v>
      </c>
      <c r="C267" s="136"/>
      <c r="D267" s="221"/>
      <c r="E267" s="222"/>
      <c r="F267" s="116">
        <f>IF(C267="s",B267*$B$263,IF(C267="n.a",B267*$B$263,0))</f>
        <v>0</v>
      </c>
      <c r="G267" s="78"/>
      <c r="I267" s="3"/>
      <c r="J267"/>
      <c r="K267"/>
      <c r="L267"/>
    </row>
    <row r="268" spans="1:12" s="2" customFormat="1" ht="18" x14ac:dyDescent="0.3">
      <c r="A268" s="213" t="s">
        <v>271</v>
      </c>
      <c r="B268" s="214">
        <v>0.03</v>
      </c>
      <c r="C268" s="215"/>
      <c r="D268" s="215"/>
      <c r="E268" s="216"/>
      <c r="F268" s="79">
        <f>SUM(F269,F274)*B268</f>
        <v>0</v>
      </c>
      <c r="G268" s="49"/>
      <c r="H268" s="8"/>
      <c r="I268" s="3"/>
      <c r="J268"/>
      <c r="K268"/>
      <c r="L268"/>
    </row>
    <row r="269" spans="1:12" s="2" customFormat="1" ht="19.5" customHeight="1" x14ac:dyDescent="0.3">
      <c r="A269" s="217" t="s">
        <v>217</v>
      </c>
      <c r="B269" s="172">
        <v>0.5</v>
      </c>
      <c r="C269" s="173"/>
      <c r="D269" s="231"/>
      <c r="E269" s="238"/>
      <c r="F269" s="80">
        <f>SUM(F271:F273)</f>
        <v>0</v>
      </c>
      <c r="G269" s="8"/>
      <c r="H269" s="8"/>
      <c r="I269" s="3"/>
      <c r="J269"/>
      <c r="K269"/>
      <c r="L269"/>
    </row>
    <row r="270" spans="1:12" s="2" customFormat="1" ht="15.6" x14ac:dyDescent="0.3">
      <c r="A270" s="209" t="s">
        <v>45</v>
      </c>
      <c r="B270" s="210"/>
      <c r="C270" s="211"/>
      <c r="D270" s="211"/>
      <c r="E270" s="212"/>
      <c r="F270" s="46"/>
      <c r="G270" s="18"/>
      <c r="H270" s="8"/>
      <c r="I270" s="3"/>
      <c r="J270"/>
      <c r="K270"/>
      <c r="L270"/>
    </row>
    <row r="271" spans="1:12" s="2" customFormat="1" ht="24" customHeight="1" x14ac:dyDescent="0.3">
      <c r="A271" s="65" t="s">
        <v>238</v>
      </c>
      <c r="B271" s="135">
        <v>0.35</v>
      </c>
      <c r="C271" s="136"/>
      <c r="D271" s="221"/>
      <c r="E271" s="222"/>
      <c r="F271" s="16">
        <f>IF(C271="s",B271*$B$269,0)</f>
        <v>0</v>
      </c>
      <c r="G271" s="18"/>
      <c r="H271" s="8"/>
      <c r="I271" s="3"/>
      <c r="J271"/>
      <c r="K271"/>
      <c r="L271"/>
    </row>
    <row r="272" spans="1:12" s="2" customFormat="1" ht="15.6" x14ac:dyDescent="0.3">
      <c r="A272" s="65" t="s">
        <v>239</v>
      </c>
      <c r="B272" s="135">
        <v>0.35</v>
      </c>
      <c r="C272" s="136"/>
      <c r="D272" s="221"/>
      <c r="E272" s="222"/>
      <c r="F272" s="17">
        <f>IF(C272="s",B272*$B$269,0)</f>
        <v>0</v>
      </c>
      <c r="G272" s="18"/>
      <c r="H272" s="8"/>
      <c r="I272" s="3"/>
      <c r="J272"/>
      <c r="K272"/>
      <c r="L272"/>
    </row>
    <row r="273" spans="1:12" s="2" customFormat="1" ht="15.6" x14ac:dyDescent="0.3">
      <c r="A273" s="65" t="s">
        <v>195</v>
      </c>
      <c r="B273" s="135">
        <v>0.3</v>
      </c>
      <c r="C273" s="136"/>
      <c r="D273" s="221"/>
      <c r="E273" s="222"/>
      <c r="F273" s="39">
        <f>IF(C273="s",B273*$B$269,0)</f>
        <v>0</v>
      </c>
      <c r="G273" s="18"/>
      <c r="I273" s="3"/>
      <c r="J273"/>
      <c r="K273"/>
      <c r="L273"/>
    </row>
    <row r="274" spans="1:12" s="2" customFormat="1" ht="29.4" customHeight="1" x14ac:dyDescent="0.3">
      <c r="A274" s="161" t="s">
        <v>218</v>
      </c>
      <c r="B274" s="142">
        <v>0.5</v>
      </c>
      <c r="C274" s="143"/>
      <c r="D274" s="143"/>
      <c r="E274" s="143"/>
      <c r="F274" s="37">
        <f>SUM(F275:F275)</f>
        <v>0</v>
      </c>
      <c r="G274" s="18"/>
      <c r="I274" s="3"/>
      <c r="J274"/>
      <c r="K274"/>
      <c r="L274"/>
    </row>
    <row r="275" spans="1:12" s="2" customFormat="1" ht="16.2" thickBot="1" x14ac:dyDescent="0.35">
      <c r="A275" s="218" t="s">
        <v>196</v>
      </c>
      <c r="B275" s="135">
        <v>1</v>
      </c>
      <c r="C275" s="136"/>
      <c r="D275" s="221"/>
      <c r="E275" s="222"/>
      <c r="F275" s="81">
        <f t="shared" ref="F275" si="8">IF(C275="s",B275*$B$274,0)</f>
        <v>0</v>
      </c>
      <c r="G275" s="18"/>
      <c r="I275" s="3"/>
      <c r="J275"/>
      <c r="K275"/>
      <c r="L275"/>
    </row>
    <row r="276" spans="1:12" ht="15" thickTop="1" x14ac:dyDescent="0.3"/>
  </sheetData>
  <sheetProtection algorithmName="SHA-512" hashValue="0PAzd0ppRRK/jCMEtMFFCYzPMkFfEuaNOMN1iom/yw8cIp5JHQURdZz/L4RosCKNNy5y9BiiL1Cwkv+oYxY/aA==" saltValue="6LvxiqBhEEvbVr/AwOYuyA==" spinCount="100000" sheet="1" formatRows="0"/>
  <mergeCells count="2">
    <mergeCell ref="C1:D1"/>
    <mergeCell ref="A3:E3"/>
  </mergeCells>
  <conditionalFormatting sqref="G3">
    <cfRule type="cellIs" dxfId="9" priority="5" operator="equal">
      <formula>"SATISFAZ CONDICIONALMENTE"</formula>
    </cfRule>
    <cfRule type="cellIs" dxfId="8" priority="6" operator="equal">
      <formula>"SATISFAZ PLENAMENTE"</formula>
    </cfRule>
    <cfRule type="cellIs" dxfId="7" priority="7" operator="equal">
      <formula>"NAO SATISFAZ OS REQUISITOS"</formula>
    </cfRule>
    <cfRule type="cellIs" dxfId="6" priority="10" operator="greaterThan">
      <formula>"NAO SATISFAZ OS REQUISITOS"</formula>
    </cfRule>
  </conditionalFormatting>
  <conditionalFormatting sqref="G5">
    <cfRule type="cellIs" dxfId="5" priority="9" operator="greaterThan">
      <formula>"SATISFAZ PLENAMENTE"</formula>
    </cfRule>
  </conditionalFormatting>
  <conditionalFormatting sqref="A5">
    <cfRule type="cellIs" dxfId="4" priority="8" operator="equal">
      <formula>"SATISFAZ PLENAMENTE"</formula>
    </cfRule>
  </conditionalFormatting>
  <conditionalFormatting sqref="C1">
    <cfRule type="cellIs" dxfId="3" priority="1" operator="equal">
      <formula>"SATISFAZ CONDICIONALMENTE"</formula>
    </cfRule>
    <cfRule type="cellIs" dxfId="2" priority="2" operator="equal">
      <formula>"SATISFAZ PLENAMENTE"</formula>
    </cfRule>
    <cfRule type="cellIs" dxfId="1" priority="3" operator="equal">
      <formula>"NAO SATISFAZ OS REQUISITOS"</formula>
    </cfRule>
    <cfRule type="cellIs" dxfId="0" priority="4" operator="greaterThan">
      <formula>"NAO SATISFAZ OS REQUISITOS"</formula>
    </cfRule>
  </conditionalFormatting>
  <dataValidations count="3">
    <dataValidation type="list" allowBlank="1" showInputMessage="1" showErrorMessage="1" sqref="C194 C219:C223 C100:C105 C31 C126 C146:C147 C82 C226:C231 C265:C267 C260:C262 C196 C201 C202">
      <formula1>"S,N,N.A"</formula1>
    </dataValidation>
    <dataValidation type="list" allowBlank="1" showInputMessage="1" showErrorMessage="1" sqref="C60 C56:C57">
      <formula1>"S,N,NA"</formula1>
    </dataValidation>
    <dataValidation type="list" allowBlank="1" showInputMessage="1" showErrorMessage="1" sqref="C18:C21 C13:C15 C271:C273 C275 C255:C256 C251:C252 C245:C248 C241:C242 C234:C239 C153:C154 C208:C216 C24:C25 C189:C190 C185:C186 C180:C182 C172:C178 C167:C168 C162:C164 C157:C158 C150 C144 C141:C142 C137:C138 C129:C133 C123:C125 C121 C115:C117 C108:C112 C93:C97 C89:C90 C85:C87 C74:C81 C8:C11 C65:C70 C61:C62 C58:C59 C54:C55 C48:C51 C42:C45 C37:C40 C32:C34 C29:C30 C203:C205 C195 C197:C200">
      <formula1>"S,N"</formula1>
    </dataValidation>
  </dataValidations>
  <printOptions horizontalCentered="1"/>
  <pageMargins left="0.70866141732283472" right="0.70866141732283472" top="1.5354330708661419" bottom="0.74803149606299213" header="0.31496062992125984" footer="0.31496062992125984"/>
  <pageSetup paperSize="9" scale="55" orientation="landscape" r:id="rId1"/>
  <headerFooter>
    <oddHeader>&amp;C&amp;G</oddHeader>
    <oddFooter>&amp;R&amp;P/&amp;N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11" sqref="J11"/>
    </sheetView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MD_Pos-Grad_Previa</vt:lpstr>
      <vt:lpstr>Sheet1</vt:lpstr>
      <vt:lpstr>'MD_Pos-Grad_Previa'!Print_Area</vt:lpstr>
      <vt:lpstr>'MD_Pos-Grad_Previa'!Print_Titles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MariLena</cp:lastModifiedBy>
  <cp:lastPrinted>2024-04-17T08:05:32Z</cp:lastPrinted>
  <dcterms:created xsi:type="dcterms:W3CDTF">2024-03-25T15:56:46Z</dcterms:created>
  <dcterms:modified xsi:type="dcterms:W3CDTF">2024-04-17T12:06:47Z</dcterms:modified>
</cp:coreProperties>
</file>